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B81DF63A-A004-4112-AA2A-B2E8B29A68F2}" xr6:coauthVersionLast="47" xr6:coauthVersionMax="47" xr10:uidLastSave="{00000000-0000-0000-0000-000000000000}"/>
  <bookViews>
    <workbookView xWindow="-110" yWindow="-110" windowWidth="19420" windowHeight="10300" tabRatio="834" firstSheet="1" activeTab="8" xr2:uid="{395492D8-133E-48F2-BE0D-66AB2EACB90E}"/>
  </bookViews>
  <sheets>
    <sheet name="Ejercicio" sheetId="21" r:id="rId1"/>
    <sheet name="Operar Fechas" sheetId="30" r:id="rId2"/>
    <sheet name="Validar" sheetId="28" r:id="rId3"/>
    <sheet name="Graficos" sheetId="24" r:id="rId4"/>
    <sheet name="Graficos II" sheetId="25" r:id="rId5"/>
    <sheet name="Mis Graficos" sheetId="35" r:id="rId6"/>
    <sheet name="Contar Sumar SI" sheetId="26" r:id="rId7"/>
    <sheet name="Comision %" sheetId="27" r:id="rId8"/>
    <sheet name="Contar Sumar Si. Conjunto" sheetId="29" r:id="rId9"/>
    <sheet name="Formato Funcion Si" sheetId="31" r:id="rId10"/>
    <sheet name="Ejercicios Si" sheetId="32" r:id="rId11"/>
    <sheet name="Ejercicios Si Referencias" sheetId="33" r:id="rId12"/>
    <sheet name="Param Ref." sheetId="3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29" l="1"/>
  <c r="G4" i="29"/>
  <c r="G5" i="29"/>
  <c r="G6" i="29"/>
  <c r="G7" i="29"/>
  <c r="G8" i="29"/>
  <c r="G9" i="29"/>
  <c r="G10" i="29"/>
  <c r="G11" i="29"/>
  <c r="G12" i="29"/>
  <c r="G13" i="29"/>
  <c r="G14" i="29"/>
  <c r="G15" i="29"/>
  <c r="G16" i="29"/>
  <c r="G3" i="29"/>
  <c r="L8" i="26"/>
  <c r="K8" i="26"/>
  <c r="J8" i="26"/>
  <c r="L4" i="26"/>
  <c r="L5" i="26"/>
  <c r="L3" i="26"/>
  <c r="K5" i="26"/>
  <c r="K4" i="26"/>
  <c r="K3" i="26"/>
  <c r="J4" i="26"/>
  <c r="J5" i="26"/>
  <c r="J3" i="26"/>
  <c r="F4" i="26"/>
  <c r="G4" i="26"/>
  <c r="F5" i="26"/>
  <c r="G5" i="26"/>
  <c r="F6" i="26"/>
  <c r="G6" i="26"/>
  <c r="F7" i="26"/>
  <c r="G7" i="26"/>
  <c r="F8" i="26"/>
  <c r="G8" i="26"/>
  <c r="F9" i="26"/>
  <c r="G9" i="26"/>
  <c r="F10" i="26"/>
  <c r="G10" i="26"/>
  <c r="F11" i="26"/>
  <c r="G11" i="26"/>
  <c r="F12" i="26"/>
  <c r="G12" i="26"/>
  <c r="F13" i="26"/>
  <c r="G13" i="26"/>
  <c r="F14" i="26"/>
  <c r="G14" i="26"/>
  <c r="F15" i="26"/>
  <c r="G15" i="26"/>
  <c r="F16" i="26"/>
  <c r="G16" i="26"/>
  <c r="G3" i="26"/>
  <c r="F3" i="26"/>
  <c r="F5" i="28"/>
  <c r="F6" i="28"/>
  <c r="F7" i="28"/>
  <c r="F4" i="28"/>
  <c r="K15" i="30"/>
  <c r="K7" i="30"/>
  <c r="G4" i="30"/>
  <c r="G5" i="30"/>
  <c r="G6" i="30"/>
  <c r="G7" i="30"/>
  <c r="G8" i="30"/>
  <c r="G9" i="30"/>
  <c r="G10" i="30"/>
  <c r="G11" i="30"/>
  <c r="G12" i="30"/>
  <c r="G13" i="30"/>
  <c r="G3" i="30"/>
  <c r="K13" i="21"/>
  <c r="K14" i="21"/>
  <c r="K12" i="21"/>
  <c r="E16" i="21"/>
  <c r="F16" i="21"/>
  <c r="G16" i="21"/>
  <c r="H16" i="21"/>
  <c r="H17" i="21" s="1"/>
  <c r="I16" i="21"/>
  <c r="E17" i="21"/>
  <c r="F17" i="21"/>
  <c r="G17" i="21"/>
  <c r="I17" i="21"/>
  <c r="E18" i="21"/>
  <c r="F18" i="21"/>
  <c r="I18" i="21"/>
  <c r="D16" i="21"/>
  <c r="K4" i="21"/>
  <c r="K5" i="21"/>
  <c r="K3" i="21"/>
  <c r="E7" i="21"/>
  <c r="F7" i="21"/>
  <c r="F8" i="21" s="1"/>
  <c r="F9" i="21" s="1"/>
  <c r="F20" i="21" s="1"/>
  <c r="G7" i="21"/>
  <c r="G8" i="21" s="1"/>
  <c r="H7" i="21"/>
  <c r="H8" i="21" s="1"/>
  <c r="I7" i="21"/>
  <c r="I8" i="21" s="1"/>
  <c r="I9" i="21" s="1"/>
  <c r="I20" i="21" s="1"/>
  <c r="E8" i="21"/>
  <c r="E9" i="21" s="1"/>
  <c r="E20" i="21" s="1"/>
  <c r="D7" i="21"/>
  <c r="H5" i="25"/>
  <c r="G5" i="25"/>
  <c r="F5" i="25"/>
  <c r="E5" i="25"/>
  <c r="D5" i="25"/>
  <c r="C5" i="25"/>
  <c r="G18" i="21" l="1"/>
  <c r="D8" i="21"/>
  <c r="D9" i="21" s="1"/>
  <c r="D17" i="21"/>
  <c r="D18" i="21" s="1"/>
  <c r="H18" i="21"/>
  <c r="G9" i="21"/>
  <c r="G20" i="21" s="1"/>
  <c r="H9" i="21"/>
  <c r="H20" i="21" s="1"/>
  <c r="D20" i="21" l="1"/>
</calcChain>
</file>

<file path=xl/sharedStrings.xml><?xml version="1.0" encoding="utf-8"?>
<sst xmlns="http://schemas.openxmlformats.org/spreadsheetml/2006/main" count="322" uniqueCount="148">
  <si>
    <t>Enero</t>
  </si>
  <si>
    <t>Febrero</t>
  </si>
  <si>
    <t>Marzo</t>
  </si>
  <si>
    <t>Nombre</t>
  </si>
  <si>
    <t>Total</t>
  </si>
  <si>
    <t>Promedio</t>
  </si>
  <si>
    <t>RUT</t>
  </si>
  <si>
    <t>NOMBRE</t>
  </si>
  <si>
    <t>03.903.946-K</t>
  </si>
  <si>
    <t>Castro Córdova Silvia</t>
  </si>
  <si>
    <t>05.057.894-1</t>
  </si>
  <si>
    <t>Chávez González Elsa</t>
  </si>
  <si>
    <t>05.299.873-5</t>
  </si>
  <si>
    <t>05.334.664-2</t>
  </si>
  <si>
    <t>Catalán Toro Armanda</t>
  </si>
  <si>
    <t>ENERO</t>
  </si>
  <si>
    <t>FEBRERO</t>
  </si>
  <si>
    <t>MARZO</t>
  </si>
  <si>
    <t>ABRIL</t>
  </si>
  <si>
    <t>MAYO</t>
  </si>
  <si>
    <t>JUNIO</t>
  </si>
  <si>
    <t>Ventas Salón</t>
  </si>
  <si>
    <t>Servicios de Post Venta</t>
  </si>
  <si>
    <t>Repuestos / Servicios</t>
  </si>
  <si>
    <t>Total Ingresos</t>
  </si>
  <si>
    <t>Impuestos</t>
  </si>
  <si>
    <t>Sueldos</t>
  </si>
  <si>
    <t>Gastos Oficina</t>
  </si>
  <si>
    <t>Varios</t>
  </si>
  <si>
    <t>Saldo</t>
  </si>
  <si>
    <t>Nota 1</t>
  </si>
  <si>
    <t>Nota 2</t>
  </si>
  <si>
    <t>R.U.T.</t>
  </si>
  <si>
    <t xml:space="preserve">COMPORTAMIENTO DEL INDICE </t>
  </si>
  <si>
    <t xml:space="preserve">DISTRIBUCIÓN PORCENTUAL </t>
  </si>
  <si>
    <t>MESES</t>
  </si>
  <si>
    <t>VALORES 2023</t>
  </si>
  <si>
    <t xml:space="preserve">SOBRE EL CONSUMO CHOCOLATE </t>
  </si>
  <si>
    <t xml:space="preserve">MARCAS </t>
  </si>
  <si>
    <t xml:space="preserve">PORCENTAJE </t>
  </si>
  <si>
    <t>Chocolate Cruz</t>
  </si>
  <si>
    <t>Chocolate Diana</t>
  </si>
  <si>
    <t>Abril</t>
  </si>
  <si>
    <t>Chocolate Corona</t>
  </si>
  <si>
    <t>Mayo</t>
  </si>
  <si>
    <t>Chocolate Luker</t>
  </si>
  <si>
    <t>Junio</t>
  </si>
  <si>
    <t xml:space="preserve">Otros </t>
  </si>
  <si>
    <t>Items</t>
  </si>
  <si>
    <t>Ingresos</t>
  </si>
  <si>
    <t>Egresos</t>
  </si>
  <si>
    <t>Vendedor</t>
  </si>
  <si>
    <t>Zona</t>
  </si>
  <si>
    <t>Comisión %</t>
  </si>
  <si>
    <t>Norte</t>
  </si>
  <si>
    <t>Sur</t>
  </si>
  <si>
    <t>Centro</t>
  </si>
  <si>
    <t>Contreras Márquez Laura</t>
  </si>
  <si>
    <t>Acevedo Navarro José</t>
  </si>
  <si>
    <t>Calderón Galaz Jose</t>
  </si>
  <si>
    <t>Belmar Hormazábal Rodrigo</t>
  </si>
  <si>
    <t>Blanco Vera Washington</t>
  </si>
  <si>
    <t>Astudillo Pereira Verónica</t>
  </si>
  <si>
    <t>Alarcón Casanova Sergio</t>
  </si>
  <si>
    <t>Armijo Lizama Leonardo</t>
  </si>
  <si>
    <t>Dinara Lopez</t>
  </si>
  <si>
    <t>Elisa Mota</t>
  </si>
  <si>
    <t>Alicia Perez</t>
  </si>
  <si>
    <t>Comisión  %</t>
  </si>
  <si>
    <t>Regla Validación Rango Entre 1 y 7</t>
  </si>
  <si>
    <t>Alumnos Capacitación</t>
  </si>
  <si>
    <t>Nota 3</t>
  </si>
  <si>
    <t>Juan Pedro Leyton</t>
  </si>
  <si>
    <t>Sebastián Coloma Aparicio</t>
  </si>
  <si>
    <t>Jimena Natalia Viveros lara</t>
  </si>
  <si>
    <t>Cristel Antonia Fecci</t>
  </si>
  <si>
    <t>Agencia</t>
  </si>
  <si>
    <t>Arica</t>
  </si>
  <si>
    <t>Temuco</t>
  </si>
  <si>
    <t>Iquique</t>
  </si>
  <si>
    <t>Antofagasta</t>
  </si>
  <si>
    <t>Santiago</t>
  </si>
  <si>
    <t>Valdivia</t>
  </si>
  <si>
    <t>13.903.946-K</t>
  </si>
  <si>
    <t>04.308.131-4</t>
  </si>
  <si>
    <t>05.338.084-0</t>
  </si>
  <si>
    <t>05.972.572-6</t>
  </si>
  <si>
    <t>05.990.979-7</t>
  </si>
  <si>
    <t>06.091.597-0</t>
  </si>
  <si>
    <t>06.134.686-4</t>
  </si>
  <si>
    <t>06.235.162-4</t>
  </si>
  <si>
    <t>Ingreso</t>
  </si>
  <si>
    <t>N° Días</t>
  </si>
  <si>
    <t>PRUEBA LOGICA</t>
  </si>
  <si>
    <t>SEXO</t>
  </si>
  <si>
    <t>SEXO TEXTO</t>
  </si>
  <si>
    <t>PROMEDIO</t>
  </si>
  <si>
    <t>ESTADO</t>
  </si>
  <si>
    <t>F</t>
  </si>
  <si>
    <t>M</t>
  </si>
  <si>
    <t>05.512.105-2</t>
  </si>
  <si>
    <t>05.660.775-7</t>
  </si>
  <si>
    <t>Aranguiz Figueroa Carlos</t>
  </si>
  <si>
    <t>RENTA</t>
  </si>
  <si>
    <t>Factor Calculo</t>
  </si>
  <si>
    <t>RENTA  $</t>
  </si>
  <si>
    <t>FACTOR %</t>
  </si>
  <si>
    <t>Comisión $</t>
  </si>
  <si>
    <t>%</t>
  </si>
  <si>
    <t>Entrega</t>
  </si>
  <si>
    <t>DETALLE INGRESOS</t>
  </si>
  <si>
    <t>TOTAL GENERAL INGRESOS $</t>
  </si>
  <si>
    <t>TOTAL  $</t>
  </si>
  <si>
    <t>DETALLE EGRESOS</t>
  </si>
  <si>
    <t>Total Egresos</t>
  </si>
  <si>
    <t>TOTAL GENERAL EGRESOS $</t>
  </si>
  <si>
    <t>SALDO  GENERAL     $</t>
  </si>
  <si>
    <t>Motivo Ingreso Mantención</t>
  </si>
  <si>
    <t>Motivos</t>
  </si>
  <si>
    <t>Motivo dos</t>
  </si>
  <si>
    <t>motivo tres</t>
  </si>
  <si>
    <t>Día Laboral</t>
  </si>
  <si>
    <t>Fecha Ingreso</t>
  </si>
  <si>
    <t>Feríados</t>
  </si>
  <si>
    <t>Días Lab</t>
  </si>
  <si>
    <t>Fecha Entrega</t>
  </si>
  <si>
    <t>Feríado</t>
  </si>
  <si>
    <t>DIA.LAB</t>
  </si>
  <si>
    <t>DIAS.LAB</t>
  </si>
  <si>
    <t>Validar Fecha</t>
  </si>
  <si>
    <t>Fecha (Hoy)</t>
  </si>
  <si>
    <t>Hora</t>
  </si>
  <si>
    <t>N° Doc &gt;1.000</t>
  </si>
  <si>
    <t>listas</t>
  </si>
  <si>
    <t>Luis Carlos Jara</t>
  </si>
  <si>
    <t>Nombre Alumnos Misma Hoja</t>
  </si>
  <si>
    <t>I</t>
  </si>
  <si>
    <t>Listas II</t>
  </si>
  <si>
    <t>Lista Otro Origen</t>
  </si>
  <si>
    <t>Listas III</t>
  </si>
  <si>
    <t>Lista Fija</t>
  </si>
  <si>
    <t>Tocopilla</t>
  </si>
  <si>
    <t>VALORES 2024</t>
  </si>
  <si>
    <t>Mini Gráfico</t>
  </si>
  <si>
    <t>N°</t>
  </si>
  <si>
    <t>Contar.Si</t>
  </si>
  <si>
    <t>Total  $</t>
  </si>
  <si>
    <t>Sumar.Si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</si>
</sst>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_-* #,##0_-;\-* #,##0_-;_-* &quot;-&quot;??_-;_-@_-"/>
    <numFmt numFmtId="166" formatCode="#,##0_ ;[Red]\-#,##0\ "/>
    <numFmt numFmtId="167" formatCode="dd/mm/yyyy;@"/>
    <numFmt numFmtId="168" formatCode="#,##0_ ;\-#,##0\ "/>
    <numFmt numFmtId="169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3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3" fillId="0" borderId="0" xfId="0" applyFont="1" applyAlignment="1">
      <alignment horizontal="center"/>
    </xf>
    <xf numFmtId="165" fontId="2" fillId="0" borderId="0" xfId="1" applyNumberFormat="1" applyFont="1"/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166" fontId="0" fillId="0" borderId="0" xfId="0" applyNumberFormat="1"/>
    <xf numFmtId="167" fontId="0" fillId="0" borderId="0" xfId="0" applyNumberFormat="1"/>
    <xf numFmtId="10" fontId="0" fillId="0" borderId="0" xfId="0" applyNumberFormat="1"/>
    <xf numFmtId="10" fontId="0" fillId="0" borderId="2" xfId="0" applyNumberFormat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Alignment="1">
      <alignment horizontal="left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7" fontId="0" fillId="0" borderId="1" xfId="0" applyNumberForma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3" xfId="0" applyNumberFormat="1" applyBorder="1"/>
    <xf numFmtId="3" fontId="0" fillId="0" borderId="11" xfId="0" applyNumberFormat="1" applyBorder="1"/>
    <xf numFmtId="0" fontId="0" fillId="2" borderId="2" xfId="0" applyFill="1" applyBorder="1" applyAlignment="1">
      <alignment horizontal="center"/>
    </xf>
    <xf numFmtId="168" fontId="0" fillId="0" borderId="2" xfId="2" applyNumberFormat="1" applyFont="1" applyBorder="1"/>
    <xf numFmtId="169" fontId="0" fillId="0" borderId="2" xfId="0" applyNumberFormat="1" applyBorder="1"/>
    <xf numFmtId="169" fontId="0" fillId="0" borderId="2" xfId="2" applyNumberFormat="1" applyFont="1" applyBorder="1"/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0" xfId="1" applyNumberFormat="1" applyFont="1"/>
    <xf numFmtId="3" fontId="0" fillId="0" borderId="2" xfId="0" applyNumberFormat="1" applyBorder="1"/>
    <xf numFmtId="3" fontId="0" fillId="0" borderId="14" xfId="0" applyNumberFormat="1" applyBorder="1"/>
    <xf numFmtId="0" fontId="0" fillId="0" borderId="15" xfId="0" applyBorder="1"/>
    <xf numFmtId="166" fontId="0" fillId="0" borderId="16" xfId="0" applyNumberFormat="1" applyBorder="1"/>
    <xf numFmtId="0" fontId="0" fillId="0" borderId="15" xfId="0" applyBorder="1" applyAlignment="1">
      <alignment horizontal="left" wrapText="1"/>
    </xf>
    <xf numFmtId="14" fontId="0" fillId="0" borderId="0" xfId="0" applyNumberFormat="1"/>
    <xf numFmtId="14" fontId="0" fillId="0" borderId="2" xfId="0" applyNumberFormat="1" applyBorder="1"/>
    <xf numFmtId="167" fontId="0" fillId="0" borderId="2" xfId="0" applyNumberFormat="1" applyBorder="1"/>
    <xf numFmtId="14" fontId="0" fillId="0" borderId="3" xfId="0" applyNumberFormat="1" applyBorder="1"/>
    <xf numFmtId="164" fontId="0" fillId="0" borderId="0" xfId="0" applyNumberFormat="1"/>
    <xf numFmtId="164" fontId="0" fillId="0" borderId="1" xfId="0" applyNumberFormat="1" applyBorder="1"/>
    <xf numFmtId="20" fontId="0" fillId="0" borderId="0" xfId="0" applyNumberFormat="1"/>
    <xf numFmtId="0" fontId="0" fillId="4" borderId="0" xfId="0" applyFill="1" applyAlignment="1">
      <alignment horizontal="center"/>
    </xf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5" borderId="0" xfId="0" applyFill="1" applyAlignment="1">
      <alignment horizontal="center"/>
    </xf>
  </cellXfs>
  <cellStyles count="3">
    <cellStyle name="Millares [0] 6" xfId="2" xr:uid="{4135A866-4873-4997-8010-CE0AD97796C2}"/>
    <cellStyle name="Millares 2" xfId="1" xr:uid="{78DCB04D-544B-48A6-B605-00BA525C6838}"/>
    <cellStyle name="Normal" xfId="0" builtinId="0"/>
  </cellStyles>
  <dxfs count="2"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L" u="sng"/>
              <a:t>DISTRIBUCION DE PORCENTAJES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0277777777777776E-2"/>
          <c:y val="0.24782225138524352"/>
          <c:w val="0.81388888888888888"/>
          <c:h val="0.57479476523767858"/>
        </c:manualLayout>
      </c:layout>
      <c:pie3DChart>
        <c:varyColors val="1"/>
        <c:ser>
          <c:idx val="0"/>
          <c:order val="0"/>
          <c:tx>
            <c:strRef>
              <c:f>Graficos!$I$5</c:f>
              <c:strCache>
                <c:ptCount val="1"/>
                <c:pt idx="0">
                  <c:v>PORCENTAJE </c:v>
                </c:pt>
              </c:strCache>
            </c:strRef>
          </c:tx>
          <c:explosion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explosion val="28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84-4BA3-A65F-EBF08408A4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Graficos!$H$7:$H$11</c:f>
              <c:strCache>
                <c:ptCount val="4"/>
                <c:pt idx="0">
                  <c:v>Chocolate Diana</c:v>
                </c:pt>
                <c:pt idx="1">
                  <c:v>Chocolate Corona</c:v>
                </c:pt>
                <c:pt idx="2">
                  <c:v>Chocolate Luker</c:v>
                </c:pt>
                <c:pt idx="3">
                  <c:v>Otros </c:v>
                </c:pt>
              </c:strCache>
            </c:strRef>
          </c:cat>
          <c:val>
            <c:numRef>
              <c:f>Graficos!$I$6:$I$10</c:f>
              <c:numCache>
                <c:formatCode>0.00%</c:formatCode>
                <c:ptCount val="5"/>
                <c:pt idx="0">
                  <c:v>0.183</c:v>
                </c:pt>
                <c:pt idx="1">
                  <c:v>0.223</c:v>
                </c:pt>
                <c:pt idx="2">
                  <c:v>0.214</c:v>
                </c:pt>
                <c:pt idx="3">
                  <c:v>0.14000000000000001</c:v>
                </c:pt>
                <c:pt idx="4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4-4BA3-A65F-EBF08408A4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L" u="sng"/>
              <a:t>INDICE MANTENCION AÑO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Graficos!$C$4</c:f>
              <c:strCache>
                <c:ptCount val="1"/>
                <c:pt idx="0">
                  <c:v>VALORES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Graficos!$B$5:$B$10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Graficos!$C$5:$C$10</c:f>
              <c:numCache>
                <c:formatCode>General</c:formatCode>
                <c:ptCount val="6"/>
                <c:pt idx="0">
                  <c:v>420</c:v>
                </c:pt>
                <c:pt idx="1">
                  <c:v>402</c:v>
                </c:pt>
                <c:pt idx="2">
                  <c:v>390</c:v>
                </c:pt>
                <c:pt idx="3">
                  <c:v>420</c:v>
                </c:pt>
                <c:pt idx="4">
                  <c:v>460</c:v>
                </c:pt>
                <c:pt idx="5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C5-493C-8F8A-6ACB46A787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10373871"/>
        <c:axId val="1686222687"/>
      </c:barChart>
      <c:catAx>
        <c:axId val="1110373871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Primer Semestre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86222687"/>
        <c:crosses val="autoZero"/>
        <c:auto val="1"/>
        <c:lblAlgn val="ctr"/>
        <c:lblOffset val="100"/>
        <c:noMultiLvlLbl val="0"/>
      </c:catAx>
      <c:valAx>
        <c:axId val="1686222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Mantenciones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1037387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5">
            <a:lumMod val="110000"/>
            <a:satMod val="105000"/>
            <a:tint val="67000"/>
          </a:schemeClr>
        </a:gs>
        <a:gs pos="50000">
          <a:schemeClr val="accent5">
            <a:lumMod val="105000"/>
            <a:satMod val="103000"/>
            <a:tint val="73000"/>
          </a:schemeClr>
        </a:gs>
        <a:gs pos="100000">
          <a:schemeClr val="accent5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MANTENCIONES AÑO 2024 (tresD)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15"/>
      <c:rotY val="20"/>
      <c:depthPercent val="100"/>
      <c:rAngAx val="0"/>
    </c:view3D>
    <c:floor>
      <c:thickness val="0"/>
      <c:spPr>
        <a:solidFill>
          <a:schemeClr val="accent1">
            <a:alpha val="30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Graficos!$D$4</c:f>
              <c:strCache>
                <c:ptCount val="1"/>
                <c:pt idx="0">
                  <c:v>VALORES 2024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rgbClr val="4472C4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Graficos!$B$5:$B$10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Graficos!$D$5:$D$10</c:f>
              <c:numCache>
                <c:formatCode>General</c:formatCode>
                <c:ptCount val="6"/>
                <c:pt idx="0">
                  <c:v>400</c:v>
                </c:pt>
                <c:pt idx="1">
                  <c:v>380</c:v>
                </c:pt>
                <c:pt idx="2">
                  <c:v>390</c:v>
                </c:pt>
                <c:pt idx="3">
                  <c:v>400</c:v>
                </c:pt>
                <c:pt idx="4">
                  <c:v>410</c:v>
                </c:pt>
                <c:pt idx="5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D7-42C7-A5F9-B3FBEB24B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4"/>
        <c:gapDepth val="0"/>
        <c:shape val="box"/>
        <c:axId val="1118575119"/>
        <c:axId val="1118588079"/>
        <c:axId val="0"/>
      </c:bar3DChart>
      <c:catAx>
        <c:axId val="11185751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Primer Semestre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18588079"/>
        <c:crosses val="autoZero"/>
        <c:auto val="1"/>
        <c:lblAlgn val="ctr"/>
        <c:lblOffset val="100"/>
        <c:noMultiLvlLbl val="0"/>
      </c:catAx>
      <c:valAx>
        <c:axId val="11185880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Mantenciones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1857511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accent1">
                <a:lumMod val="60000"/>
                <a:lumOff val="4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COMPARATIVO 2023 - 2024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Graficos!$C$4</c:f>
              <c:strCache>
                <c:ptCount val="1"/>
                <c:pt idx="0">
                  <c:v>VALORES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Graficos!$B$5:$B$10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Graficos!$C$5:$C$10</c:f>
              <c:numCache>
                <c:formatCode>General</c:formatCode>
                <c:ptCount val="6"/>
                <c:pt idx="0">
                  <c:v>420</c:v>
                </c:pt>
                <c:pt idx="1">
                  <c:v>402</c:v>
                </c:pt>
                <c:pt idx="2">
                  <c:v>390</c:v>
                </c:pt>
                <c:pt idx="3">
                  <c:v>420</c:v>
                </c:pt>
                <c:pt idx="4">
                  <c:v>460</c:v>
                </c:pt>
                <c:pt idx="5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34-41BA-BF27-BA552C9FF369}"/>
            </c:ext>
          </c:extLst>
        </c:ser>
        <c:ser>
          <c:idx val="1"/>
          <c:order val="1"/>
          <c:tx>
            <c:strRef>
              <c:f>Graficos!$D$4</c:f>
              <c:strCache>
                <c:ptCount val="1"/>
                <c:pt idx="0">
                  <c:v>VALORES 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Graficos!$B$5:$B$10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Graficos!$D$5:$D$10</c:f>
              <c:numCache>
                <c:formatCode>General</c:formatCode>
                <c:ptCount val="6"/>
                <c:pt idx="0">
                  <c:v>400</c:v>
                </c:pt>
                <c:pt idx="1">
                  <c:v>380</c:v>
                </c:pt>
                <c:pt idx="2">
                  <c:v>390</c:v>
                </c:pt>
                <c:pt idx="3">
                  <c:v>400</c:v>
                </c:pt>
                <c:pt idx="4">
                  <c:v>410</c:v>
                </c:pt>
                <c:pt idx="5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34-41BA-BF27-BA552C9FF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6416879"/>
        <c:axId val="106415439"/>
        <c:axId val="0"/>
      </c:bar3DChart>
      <c:catAx>
        <c:axId val="106416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6415439"/>
        <c:crosses val="autoZero"/>
        <c:auto val="1"/>
        <c:lblAlgn val="ctr"/>
        <c:lblOffset val="100"/>
        <c:noMultiLvlLbl val="0"/>
      </c:catAx>
      <c:valAx>
        <c:axId val="106415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641687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5">
            <a:lumMod val="110000"/>
            <a:satMod val="105000"/>
            <a:tint val="67000"/>
          </a:schemeClr>
        </a:gs>
        <a:gs pos="50000">
          <a:schemeClr val="accent5">
            <a:lumMod val="105000"/>
            <a:satMod val="103000"/>
            <a:tint val="73000"/>
          </a:schemeClr>
        </a:gs>
        <a:gs pos="100000">
          <a:schemeClr val="accent5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SALDO INGRESOS / EGRESOS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 II'!$C$2:$H$2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'Graficos II'!$C$5:$H$5</c:f>
              <c:numCache>
                <c:formatCode>#,##0_ ;[Red]\-#,##0\ </c:formatCode>
                <c:ptCount val="6"/>
                <c:pt idx="0">
                  <c:v>200000</c:v>
                </c:pt>
                <c:pt idx="1">
                  <c:v>860000</c:v>
                </c:pt>
                <c:pt idx="2">
                  <c:v>-200000</c:v>
                </c:pt>
                <c:pt idx="3">
                  <c:v>-10000</c:v>
                </c:pt>
                <c:pt idx="4">
                  <c:v>250000</c:v>
                </c:pt>
                <c:pt idx="5">
                  <c:v>100000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D-4365-88FB-4B4FEE3BC5FE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118585199"/>
        <c:axId val="1118575119"/>
      </c:lineChart>
      <c:catAx>
        <c:axId val="1118585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Primer Semestre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18575119"/>
        <c:crosses val="autoZero"/>
        <c:auto val="1"/>
        <c:lblAlgn val="ctr"/>
        <c:lblOffset val="100"/>
        <c:noMultiLvlLbl val="0"/>
      </c:catAx>
      <c:valAx>
        <c:axId val="111857511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Miles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1858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N° TRANSACCIONES POR ZONA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'Contar Sumar SI'!$J$2</c:f>
              <c:strCache>
                <c:ptCount val="1"/>
                <c:pt idx="0">
                  <c:v>N°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'Contar Sumar SI'!$I$3:$I$5</c:f>
              <c:strCache>
                <c:ptCount val="3"/>
                <c:pt idx="0">
                  <c:v>Norte</c:v>
                </c:pt>
                <c:pt idx="1">
                  <c:v>Centro</c:v>
                </c:pt>
                <c:pt idx="2">
                  <c:v>Sur</c:v>
                </c:pt>
              </c:strCache>
            </c:strRef>
          </c:cat>
          <c:val>
            <c:numRef>
              <c:f>'Contar Sumar SI'!$J$3:$J$5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9-443D-BE99-BED821054DE0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5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lumMod val="20000"/>
          <a:lumOff val="8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lumMod val="20000"/>
          <a:lumOff val="80000"/>
        </a:schemeClr>
      </a:solidFill>
      <a:sp3d/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>
      <cs:styleClr val="0"/>
    </cs:fillRef>
    <cs:effectRef idx="0"/>
    <cs:fontRef idx="minor">
      <a:schemeClr val="dk1"/>
    </cs:fontRef>
    <cs:spPr>
      <a:solidFill>
        <a:schemeClr val="phClr">
          <a:alpha val="30000"/>
        </a:schemeClr>
      </a:solidFill>
      <a:sp3d/>
    </cs:spPr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lumMod val="60000"/>
            <a:lumOff val="40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lumMod val="50000"/>
            <a:lumOff val="5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701675</xdr:colOff>
      <xdr:row>0</xdr:row>
      <xdr:rowOff>88900</xdr:rowOff>
    </xdr:from>
    <xdr:to>
      <xdr:col>6</xdr:col>
      <xdr:colOff>638175</xdr:colOff>
      <xdr:row>15</xdr:row>
      <xdr:rowOff>69850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53842FE-02B4-C5A6-6CD6-FF01065ABB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396874</xdr:colOff>
      <xdr:row>1</xdr:row>
      <xdr:rowOff>82550</xdr:rowOff>
    </xdr:from>
    <xdr:to>
      <xdr:col>11</xdr:col>
      <xdr:colOff>482600</xdr:colOff>
      <xdr:row>16</xdr:row>
      <xdr:rowOff>63500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69E88DB-B2A0-470F-C077-0196AD2837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238124</xdr:colOff>
      <xdr:row>1</xdr:row>
      <xdr:rowOff>25400</xdr:rowOff>
    </xdr:from>
    <xdr:to>
      <xdr:col>11</xdr:col>
      <xdr:colOff>133349</xdr:colOff>
      <xdr:row>17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E255E0-F275-F513-02DD-BFF7572A55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85724</xdr:colOff>
      <xdr:row>0</xdr:row>
      <xdr:rowOff>101600</xdr:rowOff>
    </xdr:from>
    <xdr:to>
      <xdr:col>7</xdr:col>
      <xdr:colOff>558799</xdr:colOff>
      <xdr:row>17</xdr:row>
      <xdr:rowOff>69850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44CF33E-1A7C-1AA7-63DA-389F383A9C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127000</xdr:colOff>
      <xdr:row>2</xdr:row>
      <xdr:rowOff>146050</xdr:rowOff>
    </xdr:from>
    <xdr:to>
      <xdr:col>11</xdr:col>
      <xdr:colOff>698499</xdr:colOff>
      <xdr:row>18</xdr:row>
      <xdr:rowOff>114300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B2D67114-38E2-609E-2A49-244ACC6653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8</xdr:row>
      <xdr:rowOff>152400</xdr:rowOff>
    </xdr:from>
    <xdr:to>
      <xdr:col>13</xdr:col>
      <xdr:colOff>273050</xdr:colOff>
      <xdr:row>17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1D62330-E584-0058-A7C5-04CB057AFA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2</xdr:row>
      <xdr:rowOff>76200</xdr:rowOff>
    </xdr:from>
    <xdr:to>
      <xdr:col>5</xdr:col>
      <xdr:colOff>469900</xdr:colOff>
      <xdr:row>3</xdr:row>
      <xdr:rowOff>95250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61B3CB02-EF0E-4E54-B499-FB7660169289}"/>
            </a:ext>
          </a:extLst>
        </xdr:cNvPr>
        <xdr:cNvCxnSpPr/>
      </xdr:nvCxnSpPr>
      <xdr:spPr>
        <a:xfrm flipV="1">
          <a:off x="3511550" y="444500"/>
          <a:ext cx="121285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4</xdr:row>
      <xdr:rowOff>19050</xdr:rowOff>
    </xdr:from>
    <xdr:to>
      <xdr:col>5</xdr:col>
      <xdr:colOff>508000</xdr:colOff>
      <xdr:row>4</xdr:row>
      <xdr:rowOff>152400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87168833-1A7D-41F6-9982-4ADABBE57676}"/>
            </a:ext>
          </a:extLst>
        </xdr:cNvPr>
        <xdr:cNvCxnSpPr/>
      </xdr:nvCxnSpPr>
      <xdr:spPr>
        <a:xfrm>
          <a:off x="3524250" y="755650"/>
          <a:ext cx="12382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A00E-5683-45AE-B067-B66D5E4132E9}">
  <sheetPr>
    <tabColor theme="8" tint="0.39997558519241921"/>
  </sheetPr>
  <dimension ref="B1:K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" sqref="D1:I1"/>
    </sheetView>
  </sheetViews>
  <sheetFormatPr baseColWidth="10" defaultRowHeight="14.5" x14ac:dyDescent="0.35"/>
  <cols>
    <col min="1" max="1" width="4.08984375" customWidth="1"/>
    <col min="2" max="2" width="25.1796875" customWidth="1"/>
    <col min="3" max="3" width="5.81640625" customWidth="1"/>
    <col min="4" max="4" width="11.54296875" customWidth="1"/>
    <col min="5" max="9" width="11" bestFit="1" customWidth="1"/>
    <col min="10" max="10" width="5.26953125" customWidth="1"/>
    <col min="11" max="11" width="14.36328125" customWidth="1"/>
  </cols>
  <sheetData>
    <row r="1" spans="2:11" x14ac:dyDescent="0.35"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K1" s="2" t="s">
        <v>112</v>
      </c>
    </row>
    <row r="2" spans="2:11" x14ac:dyDescent="0.35">
      <c r="B2" s="52" t="s">
        <v>110</v>
      </c>
      <c r="C2" s="11"/>
    </row>
    <row r="3" spans="2:11" x14ac:dyDescent="0.35">
      <c r="B3" t="s">
        <v>21</v>
      </c>
      <c r="D3" s="53">
        <v>4000000</v>
      </c>
      <c r="E3" s="53">
        <v>18069928</v>
      </c>
      <c r="F3" s="53">
        <v>59769655</v>
      </c>
      <c r="G3" s="53">
        <v>53283868</v>
      </c>
      <c r="H3" s="53">
        <v>44052734</v>
      </c>
      <c r="I3" s="53">
        <v>28683422</v>
      </c>
      <c r="J3" s="12">
        <v>3434</v>
      </c>
      <c r="K3" s="54">
        <f>SUM(D3:I3)</f>
        <v>207859607</v>
      </c>
    </row>
    <row r="4" spans="2:11" x14ac:dyDescent="0.35">
      <c r="B4" t="s">
        <v>22</v>
      </c>
      <c r="D4" s="53">
        <v>596206</v>
      </c>
      <c r="E4" s="53">
        <v>878775</v>
      </c>
      <c r="F4" s="53">
        <v>485439</v>
      </c>
      <c r="G4" s="53">
        <v>576196</v>
      </c>
      <c r="H4" s="53">
        <v>327261</v>
      </c>
      <c r="I4" s="53">
        <v>353762</v>
      </c>
      <c r="K4" s="54">
        <f t="shared" ref="K4:K5" si="0">SUM(D4:I4)</f>
        <v>3217639</v>
      </c>
    </row>
    <row r="5" spans="2:11" x14ac:dyDescent="0.35">
      <c r="B5" t="s">
        <v>23</v>
      </c>
      <c r="D5" s="53">
        <v>524929</v>
      </c>
      <c r="E5" s="53">
        <v>450572</v>
      </c>
      <c r="F5" s="53">
        <v>394821</v>
      </c>
      <c r="G5" s="53">
        <v>556986</v>
      </c>
      <c r="H5" s="53">
        <v>445188</v>
      </c>
      <c r="I5" s="53">
        <v>101285</v>
      </c>
      <c r="K5" s="54">
        <f t="shared" si="0"/>
        <v>2473781</v>
      </c>
    </row>
    <row r="6" spans="2:11" x14ac:dyDescent="0.35">
      <c r="D6" s="13">
        <v>34</v>
      </c>
      <c r="E6" s="14">
        <v>24</v>
      </c>
      <c r="F6" s="14">
        <v>2432</v>
      </c>
      <c r="G6" s="14">
        <v>4324</v>
      </c>
      <c r="H6" s="14">
        <v>324</v>
      </c>
      <c r="I6" s="14">
        <v>32423</v>
      </c>
    </row>
    <row r="7" spans="2:11" x14ac:dyDescent="0.35">
      <c r="B7" t="s">
        <v>24</v>
      </c>
      <c r="D7" s="54">
        <f>SUM(D3:D5)</f>
        <v>5121135</v>
      </c>
      <c r="E7" s="54">
        <f t="shared" ref="E7:I7" si="1">SUM(E3:E5)</f>
        <v>19399275</v>
      </c>
      <c r="F7" s="54">
        <f t="shared" si="1"/>
        <v>60649915</v>
      </c>
      <c r="G7" s="54">
        <f t="shared" si="1"/>
        <v>54417050</v>
      </c>
      <c r="H7" s="54">
        <f t="shared" si="1"/>
        <v>44825183</v>
      </c>
      <c r="I7" s="54">
        <f t="shared" si="1"/>
        <v>29138469</v>
      </c>
    </row>
    <row r="8" spans="2:11" x14ac:dyDescent="0.35">
      <c r="B8" t="s">
        <v>25</v>
      </c>
      <c r="C8" s="15">
        <v>0.19</v>
      </c>
      <c r="D8" s="54">
        <f>D7*$C$8</f>
        <v>973015.65</v>
      </c>
      <c r="E8" s="54">
        <f t="shared" ref="E8:I8" si="2">E7*$C$8</f>
        <v>3685862.25</v>
      </c>
      <c r="F8" s="54">
        <f t="shared" si="2"/>
        <v>11523483.85</v>
      </c>
      <c r="G8" s="54">
        <f t="shared" si="2"/>
        <v>10339239.5</v>
      </c>
      <c r="H8" s="54">
        <f t="shared" si="2"/>
        <v>8516784.7699999996</v>
      </c>
      <c r="I8" s="54">
        <f t="shared" si="2"/>
        <v>5536309.1100000003</v>
      </c>
      <c r="K8" s="59"/>
    </row>
    <row r="9" spans="2:11" ht="15" thickBot="1" x14ac:dyDescent="0.4">
      <c r="B9" s="56" t="s">
        <v>111</v>
      </c>
      <c r="D9" s="55">
        <f>D7+D8</f>
        <v>6094150.6500000004</v>
      </c>
      <c r="E9" s="55">
        <f t="shared" ref="E9:I9" si="3">E7+E8</f>
        <v>23085137.25</v>
      </c>
      <c r="F9" s="55">
        <f t="shared" si="3"/>
        <v>72173398.849999994</v>
      </c>
      <c r="G9" s="55">
        <f t="shared" si="3"/>
        <v>64756289.5</v>
      </c>
      <c r="H9" s="55">
        <f t="shared" si="3"/>
        <v>53341967.769999996</v>
      </c>
      <c r="I9" s="55">
        <f t="shared" si="3"/>
        <v>34674778.109999999</v>
      </c>
    </row>
    <row r="10" spans="2:11" ht="15" thickTop="1" x14ac:dyDescent="0.35"/>
    <row r="11" spans="2:11" x14ac:dyDescent="0.35">
      <c r="B11" s="52" t="s">
        <v>113</v>
      </c>
    </row>
    <row r="12" spans="2:11" x14ac:dyDescent="0.35">
      <c r="B12" t="s">
        <v>26</v>
      </c>
      <c r="D12" s="53">
        <v>3155982</v>
      </c>
      <c r="E12" s="53">
        <v>2019115</v>
      </c>
      <c r="F12" s="53">
        <v>2038557</v>
      </c>
      <c r="G12" s="53">
        <v>2617062</v>
      </c>
      <c r="H12" s="53">
        <v>2027204</v>
      </c>
      <c r="I12" s="53">
        <v>3326068</v>
      </c>
      <c r="K12" s="54">
        <f>SUM(D12:I12)</f>
        <v>15183988</v>
      </c>
    </row>
    <row r="13" spans="2:11" x14ac:dyDescent="0.35">
      <c r="B13" t="s">
        <v>27</v>
      </c>
      <c r="D13" s="53">
        <v>3327233</v>
      </c>
      <c r="E13" s="53">
        <v>2861163</v>
      </c>
      <c r="F13" s="53">
        <v>3027021</v>
      </c>
      <c r="G13" s="53">
        <v>2651728</v>
      </c>
      <c r="H13" s="53">
        <v>2665255</v>
      </c>
      <c r="I13" s="53">
        <v>3390085</v>
      </c>
      <c r="K13" s="54">
        <f t="shared" ref="K13:K14" si="4">SUM(D13:I13)</f>
        <v>17922485</v>
      </c>
    </row>
    <row r="14" spans="2:11" x14ac:dyDescent="0.35">
      <c r="B14" t="s">
        <v>28</v>
      </c>
      <c r="D14" s="53">
        <v>3135909</v>
      </c>
      <c r="E14" s="53">
        <v>2382232</v>
      </c>
      <c r="F14" s="53">
        <v>2574001</v>
      </c>
      <c r="G14" s="53">
        <v>3467608</v>
      </c>
      <c r="H14" s="53">
        <v>2869778</v>
      </c>
      <c r="I14" s="53">
        <v>2476382</v>
      </c>
      <c r="K14" s="54">
        <f t="shared" si="4"/>
        <v>16905910</v>
      </c>
    </row>
    <row r="16" spans="2:11" x14ac:dyDescent="0.35">
      <c r="B16" t="s">
        <v>114</v>
      </c>
      <c r="D16" s="54">
        <f>SUM(D12:D14)</f>
        <v>9619124</v>
      </c>
      <c r="E16" s="54">
        <f t="shared" ref="E16:I16" si="5">SUM(E12:E14)</f>
        <v>7262510</v>
      </c>
      <c r="F16" s="54">
        <f t="shared" si="5"/>
        <v>7639579</v>
      </c>
      <c r="G16" s="54">
        <f t="shared" si="5"/>
        <v>8736398</v>
      </c>
      <c r="H16" s="54">
        <f t="shared" si="5"/>
        <v>7562237</v>
      </c>
      <c r="I16" s="54">
        <f t="shared" si="5"/>
        <v>9192535</v>
      </c>
    </row>
    <row r="17" spans="2:9" x14ac:dyDescent="0.35">
      <c r="B17" t="s">
        <v>25</v>
      </c>
      <c r="C17" s="15">
        <v>0.19</v>
      </c>
      <c r="D17" s="54">
        <f>D16*$C$17</f>
        <v>1827633.56</v>
      </c>
      <c r="E17" s="54">
        <f t="shared" ref="E17:I17" si="6">E16*$C$17</f>
        <v>1379876.9</v>
      </c>
      <c r="F17" s="54">
        <f t="shared" si="6"/>
        <v>1451520.01</v>
      </c>
      <c r="G17" s="54">
        <f t="shared" si="6"/>
        <v>1659915.62</v>
      </c>
      <c r="H17" s="54">
        <f t="shared" si="6"/>
        <v>1436825.03</v>
      </c>
      <c r="I17" s="54">
        <f t="shared" si="6"/>
        <v>1746581.65</v>
      </c>
    </row>
    <row r="18" spans="2:9" ht="15" thickBot="1" x14ac:dyDescent="0.4">
      <c r="B18" s="56" t="s">
        <v>115</v>
      </c>
      <c r="C18" s="15"/>
      <c r="D18" s="55">
        <f>D16+D17</f>
        <v>11446757.560000001</v>
      </c>
      <c r="E18" s="55">
        <f t="shared" ref="E18:I18" si="7">E16+E17</f>
        <v>8642386.9000000004</v>
      </c>
      <c r="F18" s="55">
        <f t="shared" si="7"/>
        <v>9091099.0099999998</v>
      </c>
      <c r="G18" s="55">
        <f t="shared" si="7"/>
        <v>10396313.620000001</v>
      </c>
      <c r="H18" s="55">
        <f t="shared" si="7"/>
        <v>8999062.0299999993</v>
      </c>
      <c r="I18" s="55">
        <f t="shared" si="7"/>
        <v>10939116.65</v>
      </c>
    </row>
    <row r="19" spans="2:9" ht="15" thickTop="1" x14ac:dyDescent="0.35"/>
    <row r="20" spans="2:9" ht="15" thickBot="1" x14ac:dyDescent="0.4">
      <c r="B20" s="58" t="s">
        <v>116</v>
      </c>
      <c r="D20" s="57">
        <f>D9-D18</f>
        <v>-5352606.91</v>
      </c>
      <c r="E20" s="57">
        <f t="shared" ref="E20:I20" si="8">E9-E18</f>
        <v>14442750.35</v>
      </c>
      <c r="F20" s="57">
        <f t="shared" si="8"/>
        <v>63082299.839999996</v>
      </c>
      <c r="G20" s="57">
        <f t="shared" si="8"/>
        <v>54359975.879999995</v>
      </c>
      <c r="H20" s="57">
        <f t="shared" si="8"/>
        <v>44342905.739999995</v>
      </c>
      <c r="I20" s="57">
        <f t="shared" si="8"/>
        <v>23735661.460000001</v>
      </c>
    </row>
    <row r="21" spans="2:9" ht="15" thickTop="1" x14ac:dyDescent="0.35">
      <c r="B21" s="16"/>
    </row>
  </sheetData>
  <pageMargins left="0.7" right="0.7" top="0.75" bottom="0.75" header="0.3" footer="0.3"/>
  <ignoredErrors>
    <ignoredError sqref="D7 E7:I7 K3:K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4F64-3989-4ABE-A44D-3647695228DA}">
  <dimension ref="B1:K16"/>
  <sheetViews>
    <sheetView workbookViewId="0">
      <selection activeCell="K3" sqref="K3"/>
    </sheetView>
  </sheetViews>
  <sheetFormatPr baseColWidth="10" defaultRowHeight="14.5" x14ac:dyDescent="0.35"/>
  <cols>
    <col min="1" max="1" width="3.36328125" customWidth="1"/>
    <col min="2" max="2" width="14.6328125" customWidth="1"/>
    <col min="3" max="3" width="27.6328125" customWidth="1"/>
    <col min="4" max="4" width="22" customWidth="1"/>
    <col min="5" max="5" width="9.90625" customWidth="1"/>
    <col min="6" max="6" width="6.1796875" customWidth="1"/>
    <col min="7" max="7" width="11.54296875" customWidth="1"/>
    <col min="8" max="8" width="5.90625" customWidth="1"/>
    <col min="9" max="9" width="11.453125" customWidth="1"/>
    <col min="10" max="10" width="13.54296875" customWidth="1"/>
    <col min="11" max="11" width="11.1796875" customWidth="1"/>
    <col min="12" max="12" width="3.453125" customWidth="1"/>
  </cols>
  <sheetData>
    <row r="1" spans="2:11" x14ac:dyDescent="0.35">
      <c r="I1" t="s">
        <v>121</v>
      </c>
      <c r="J1" t="s">
        <v>127</v>
      </c>
    </row>
    <row r="2" spans="2:11" x14ac:dyDescent="0.35">
      <c r="B2" s="27" t="s">
        <v>32</v>
      </c>
      <c r="C2" s="28" t="s">
        <v>3</v>
      </c>
      <c r="D2" s="28" t="s">
        <v>117</v>
      </c>
      <c r="E2" s="27" t="s">
        <v>91</v>
      </c>
      <c r="F2" s="27" t="s">
        <v>92</v>
      </c>
      <c r="G2" s="27" t="s">
        <v>109</v>
      </c>
      <c r="J2" s="3" t="s">
        <v>122</v>
      </c>
      <c r="K2" s="60">
        <v>45586</v>
      </c>
    </row>
    <row r="3" spans="2:11" x14ac:dyDescent="0.35">
      <c r="B3" s="1" t="s">
        <v>83</v>
      </c>
      <c r="C3" t="s">
        <v>11</v>
      </c>
      <c r="D3" t="s">
        <v>118</v>
      </c>
      <c r="E3" s="18">
        <v>45597</v>
      </c>
      <c r="F3" s="1">
        <v>10</v>
      </c>
      <c r="G3" s="18">
        <f>E3+F3</f>
        <v>45607</v>
      </c>
      <c r="J3" s="3" t="s">
        <v>92</v>
      </c>
      <c r="K3" s="3">
        <v>20</v>
      </c>
    </row>
    <row r="4" spans="2:11" x14ac:dyDescent="0.35">
      <c r="B4" s="1" t="s">
        <v>84</v>
      </c>
      <c r="C4" t="s">
        <v>14</v>
      </c>
      <c r="D4" t="s">
        <v>119</v>
      </c>
      <c r="E4" s="18">
        <v>45608</v>
      </c>
      <c r="F4" s="1">
        <v>20</v>
      </c>
      <c r="G4" s="18">
        <f t="shared" ref="G4:G13" si="0">E4+F4</f>
        <v>45628</v>
      </c>
      <c r="J4" s="3" t="s">
        <v>123</v>
      </c>
      <c r="K4" s="60">
        <v>45596</v>
      </c>
    </row>
    <row r="5" spans="2:11" x14ac:dyDescent="0.35">
      <c r="B5" s="1" t="s">
        <v>10</v>
      </c>
      <c r="C5" t="s">
        <v>57</v>
      </c>
      <c r="D5" t="s">
        <v>120</v>
      </c>
      <c r="E5" s="18">
        <v>45610</v>
      </c>
      <c r="F5" s="1">
        <v>30</v>
      </c>
      <c r="G5" s="18">
        <f t="shared" si="0"/>
        <v>45640</v>
      </c>
      <c r="K5" s="60">
        <v>45597</v>
      </c>
    </row>
    <row r="6" spans="2:11" x14ac:dyDescent="0.35">
      <c r="B6" s="1" t="s">
        <v>12</v>
      </c>
      <c r="C6" t="s">
        <v>58</v>
      </c>
      <c r="E6" s="18"/>
      <c r="F6" s="1"/>
      <c r="G6" s="18">
        <f t="shared" si="0"/>
        <v>0</v>
      </c>
    </row>
    <row r="7" spans="2:11" x14ac:dyDescent="0.35">
      <c r="B7" s="1" t="s">
        <v>13</v>
      </c>
      <c r="C7" t="s">
        <v>59</v>
      </c>
      <c r="E7" s="18"/>
      <c r="F7" s="1"/>
      <c r="G7" s="18">
        <f t="shared" si="0"/>
        <v>0</v>
      </c>
      <c r="J7" s="3" t="s">
        <v>109</v>
      </c>
      <c r="K7" s="61">
        <f>WORKDAY(K2,K3,K4:K5)</f>
        <v>45616</v>
      </c>
    </row>
    <row r="8" spans="2:11" x14ac:dyDescent="0.35">
      <c r="B8" s="1" t="s">
        <v>85</v>
      </c>
      <c r="C8" t="s">
        <v>60</v>
      </c>
      <c r="E8" s="18"/>
      <c r="F8" s="1"/>
      <c r="G8" s="18">
        <f t="shared" si="0"/>
        <v>0</v>
      </c>
    </row>
    <row r="9" spans="2:11" x14ac:dyDescent="0.35">
      <c r="B9" s="1" t="s">
        <v>86</v>
      </c>
      <c r="C9" t="s">
        <v>61</v>
      </c>
      <c r="E9" s="18"/>
      <c r="F9" s="1"/>
      <c r="G9" s="18">
        <f t="shared" si="0"/>
        <v>0</v>
      </c>
      <c r="J9" t="s">
        <v>128</v>
      </c>
    </row>
    <row r="10" spans="2:11" x14ac:dyDescent="0.35">
      <c r="B10" s="1" t="s">
        <v>87</v>
      </c>
      <c r="C10" t="s">
        <v>9</v>
      </c>
      <c r="E10" s="18"/>
      <c r="F10" s="1"/>
      <c r="G10" s="18">
        <f t="shared" si="0"/>
        <v>0</v>
      </c>
      <c r="I10" t="s">
        <v>124</v>
      </c>
      <c r="J10" s="3" t="s">
        <v>122</v>
      </c>
      <c r="K10" s="60">
        <v>45586</v>
      </c>
    </row>
    <row r="11" spans="2:11" x14ac:dyDescent="0.35">
      <c r="B11" s="1" t="s">
        <v>88</v>
      </c>
      <c r="C11" t="s">
        <v>62</v>
      </c>
      <c r="E11" s="18"/>
      <c r="F11" s="1"/>
      <c r="G11" s="18">
        <f t="shared" si="0"/>
        <v>0</v>
      </c>
      <c r="J11" s="3" t="s">
        <v>125</v>
      </c>
      <c r="K11" s="60">
        <v>45615</v>
      </c>
    </row>
    <row r="12" spans="2:11" x14ac:dyDescent="0.35">
      <c r="B12" s="1" t="s">
        <v>89</v>
      </c>
      <c r="C12" t="s">
        <v>63</v>
      </c>
      <c r="E12" s="18"/>
      <c r="F12" s="1"/>
      <c r="G12" s="18">
        <f t="shared" si="0"/>
        <v>0</v>
      </c>
      <c r="J12" s="3" t="s">
        <v>126</v>
      </c>
      <c r="K12" s="60">
        <v>45596</v>
      </c>
    </row>
    <row r="13" spans="2:11" x14ac:dyDescent="0.35">
      <c r="B13" s="2" t="s">
        <v>90</v>
      </c>
      <c r="C13" s="4" t="s">
        <v>64</v>
      </c>
      <c r="D13" s="4"/>
      <c r="E13" s="29"/>
      <c r="F13" s="2"/>
      <c r="G13" s="18">
        <f t="shared" si="0"/>
        <v>0</v>
      </c>
      <c r="K13" s="62">
        <v>45597</v>
      </c>
    </row>
    <row r="15" spans="2:11" ht="15" thickBot="1" x14ac:dyDescent="0.4">
      <c r="J15" s="56" t="s">
        <v>92</v>
      </c>
      <c r="K15" s="56">
        <f>NETWORKDAYS(K10,K11,K12:K13)</f>
        <v>20</v>
      </c>
    </row>
    <row r="16" spans="2:11" ht="15" thickTop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90DB-B2C8-49CF-89FB-854848871B34}">
  <dimension ref="A2:I16"/>
  <sheetViews>
    <sheetView workbookViewId="0">
      <selection activeCell="G3" sqref="G3"/>
    </sheetView>
  </sheetViews>
  <sheetFormatPr baseColWidth="10" defaultRowHeight="14.5" x14ac:dyDescent="0.35"/>
  <cols>
    <col min="1" max="1" width="6.1796875" customWidth="1"/>
    <col min="2" max="2" width="29.36328125" bestFit="1" customWidth="1"/>
    <col min="3" max="3" width="13.36328125" customWidth="1"/>
    <col min="6" max="6" width="13.08984375" customWidth="1"/>
    <col min="9" max="9" width="24.54296875" customWidth="1"/>
  </cols>
  <sheetData>
    <row r="2" spans="1:9" x14ac:dyDescent="0.35">
      <c r="B2" t="s">
        <v>69</v>
      </c>
    </row>
    <row r="3" spans="1:9" x14ac:dyDescent="0.35">
      <c r="B3" s="24" t="s">
        <v>70</v>
      </c>
      <c r="C3" s="22" t="s">
        <v>30</v>
      </c>
      <c r="D3" s="22" t="s">
        <v>31</v>
      </c>
      <c r="E3" s="22" t="s">
        <v>71</v>
      </c>
      <c r="F3" s="22" t="s">
        <v>5</v>
      </c>
      <c r="H3" t="s">
        <v>137</v>
      </c>
      <c r="I3" s="4" t="s">
        <v>138</v>
      </c>
    </row>
    <row r="4" spans="1:9" x14ac:dyDescent="0.35">
      <c r="B4" t="s">
        <v>72</v>
      </c>
      <c r="C4" s="63">
        <v>5.5</v>
      </c>
      <c r="D4" s="63">
        <v>4</v>
      </c>
      <c r="E4" s="63">
        <v>6</v>
      </c>
      <c r="F4" s="63">
        <f>AVERAGE(C4:E4)</f>
        <v>5.166666666666667</v>
      </c>
      <c r="H4" s="1">
        <v>1</v>
      </c>
      <c r="I4" t="s">
        <v>61</v>
      </c>
    </row>
    <row r="5" spans="1:9" x14ac:dyDescent="0.35">
      <c r="B5" t="s">
        <v>73</v>
      </c>
      <c r="C5" s="63">
        <v>4</v>
      </c>
      <c r="D5" s="63">
        <v>4</v>
      </c>
      <c r="E5" s="63">
        <v>5</v>
      </c>
      <c r="F5" s="63">
        <f t="shared" ref="F5:F7" si="0">AVERAGE(C5:E5)</f>
        <v>4.333333333333333</v>
      </c>
      <c r="H5" s="1">
        <v>2</v>
      </c>
      <c r="I5" t="s">
        <v>59</v>
      </c>
    </row>
    <row r="6" spans="1:9" x14ac:dyDescent="0.35">
      <c r="B6" t="s">
        <v>74</v>
      </c>
      <c r="C6" s="63">
        <v>5</v>
      </c>
      <c r="D6" s="63">
        <v>6</v>
      </c>
      <c r="E6" s="63">
        <v>6</v>
      </c>
      <c r="F6" s="63">
        <f t="shared" si="0"/>
        <v>5.666666666666667</v>
      </c>
    </row>
    <row r="7" spans="1:9" x14ac:dyDescent="0.35">
      <c r="B7" s="4" t="s">
        <v>75</v>
      </c>
      <c r="C7" s="64">
        <v>2.5</v>
      </c>
      <c r="D7" s="64">
        <v>3.3</v>
      </c>
      <c r="E7" s="64">
        <v>3</v>
      </c>
      <c r="F7" s="64">
        <f t="shared" si="0"/>
        <v>2.9333333333333336</v>
      </c>
    </row>
    <row r="8" spans="1:9" x14ac:dyDescent="0.35">
      <c r="H8" t="s">
        <v>139</v>
      </c>
      <c r="I8" s="4" t="s">
        <v>140</v>
      </c>
    </row>
    <row r="9" spans="1:9" x14ac:dyDescent="0.35">
      <c r="B9" t="s">
        <v>129</v>
      </c>
      <c r="C9" s="4" t="s">
        <v>132</v>
      </c>
      <c r="D9" s="4" t="s">
        <v>130</v>
      </c>
      <c r="E9" s="2" t="s">
        <v>131</v>
      </c>
      <c r="H9" s="1">
        <v>1</v>
      </c>
      <c r="I9" s="67" t="s">
        <v>141</v>
      </c>
    </row>
    <row r="10" spans="1:9" x14ac:dyDescent="0.35">
      <c r="D10" s="59">
        <v>45622</v>
      </c>
      <c r="E10" s="65">
        <v>0.375</v>
      </c>
      <c r="H10" s="1">
        <v>2</v>
      </c>
      <c r="I10" s="67" t="s">
        <v>141</v>
      </c>
    </row>
    <row r="12" spans="1:9" x14ac:dyDescent="0.35">
      <c r="B12" t="s">
        <v>133</v>
      </c>
    </row>
    <row r="13" spans="1:9" x14ac:dyDescent="0.35">
      <c r="A13" s="66" t="s">
        <v>136</v>
      </c>
      <c r="B13" s="4" t="s">
        <v>135</v>
      </c>
    </row>
    <row r="14" spans="1:9" x14ac:dyDescent="0.35">
      <c r="A14" s="1">
        <v>1</v>
      </c>
      <c r="B14" t="s">
        <v>75</v>
      </c>
    </row>
    <row r="15" spans="1:9" x14ac:dyDescent="0.35">
      <c r="A15" s="1">
        <v>2</v>
      </c>
      <c r="B15" t="s">
        <v>74</v>
      </c>
    </row>
    <row r="16" spans="1:9" x14ac:dyDescent="0.35">
      <c r="A16" s="1">
        <v>3</v>
      </c>
      <c r="B16" t="s">
        <v>134</v>
      </c>
    </row>
  </sheetData>
  <conditionalFormatting sqref="C4:E7">
    <cfRule type="cellIs" dxfId="0" priority="2" operator="lessThan">
      <formula>4</formula>
    </cfRule>
  </conditionalFormatting>
  <conditionalFormatting sqref="F4:F7">
    <cfRule type="cellIs" dxfId="1" priority="1" operator="lessThan">
      <formula>4</formula>
    </cfRule>
  </conditionalFormatting>
  <dataValidations count="7">
    <dataValidation type="decimal" allowBlank="1" showInputMessage="1" showErrorMessage="1" sqref="F4:F7" xr:uid="{3BB94002-28CA-4D7A-850E-1F54A2CA810F}">
      <formula1>4</formula1>
      <formula2>7</formula2>
    </dataValidation>
    <dataValidation type="decimal" errorStyle="information" allowBlank="1" showInputMessage="1" showErrorMessage="1" errorTitle="Excel Básico " error="Nota Fuera de rango !!!!!" sqref="C4:E7" xr:uid="{043F2DA2-A263-4516-8E48-EA9E85502936}">
      <formula1>1</formula1>
      <formula2>7</formula2>
    </dataValidation>
    <dataValidation type="whole" operator="greaterThanOrEqual" allowBlank="1" showInputMessage="1" showErrorMessage="1" errorTitle="Excel Basico Intermedio" sqref="C10" xr:uid="{F869C50F-EB04-4396-AFF4-4945B009CD72}">
      <formula1>1000</formula1>
    </dataValidation>
    <dataValidation type="date" errorStyle="warning" operator="equal" allowBlank="1" showInputMessage="1" showErrorMessage="1" errorTitle="Excel" error="Fecha Fuera de rango" sqref="D10" xr:uid="{BF84DA52-1FD4-4731-BDAD-7832B26D941D}">
      <formula1>45623</formula1>
    </dataValidation>
    <dataValidation type="time" errorStyle="information" operator="lessThanOrEqual" allowBlank="1" showInputMessage="1" showErrorMessage="1" sqref="E10" xr:uid="{FEDFDAAA-1512-431C-AA35-D35A1EA5056C}">
      <formula1>0.375</formula1>
    </dataValidation>
    <dataValidation type="list" errorStyle="warning" allowBlank="1" showInputMessage="1" showErrorMessage="1" errorTitle="Excel " error="Nombre No Existe en lista" sqref="B14:B16" xr:uid="{DC32A62D-8A4B-45D0-B859-DD0F38B8AA80}">
      <formula1>$B$4:$B$7</formula1>
    </dataValidation>
    <dataValidation type="list" allowBlank="1" showInputMessage="1" showErrorMessage="1" errorTitle="Excel " error="Comuna No Existe en Lista" sqref="I9:I10" xr:uid="{F01953D3-B552-4285-9671-EB944B52046A}">
      <formula1>"Antofagasta,Tocopilla"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135EA4-559A-4868-9C9B-F8E57BCBC330}">
          <x14:formula1>
            <xm:f>'Operar Fechas'!$C$3:$C$13</xm:f>
          </x14:formula1>
          <xm:sqref>I4:I5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DB85-5CF2-4081-9A13-79536AF45C1F}">
  <dimension ref="B3:I11"/>
  <sheetViews>
    <sheetView workbookViewId="0">
      <selection activeCell="K7" sqref="K7"/>
    </sheetView>
  </sheetViews>
  <sheetFormatPr baseColWidth="10" defaultRowHeight="14.5" x14ac:dyDescent="0.35"/>
  <cols>
    <col min="1" max="1" width="7.81640625" customWidth="1"/>
    <col min="3" max="3" width="15.6328125" customWidth="1"/>
    <col min="4" max="4" width="18" customWidth="1"/>
    <col min="8" max="8" width="19" customWidth="1"/>
    <col min="9" max="9" width="17.1796875" customWidth="1"/>
  </cols>
  <sheetData>
    <row r="3" spans="2:9" x14ac:dyDescent="0.35">
      <c r="B3" s="43" t="s">
        <v>33</v>
      </c>
      <c r="C3" s="43"/>
      <c r="D3" s="43"/>
      <c r="E3" s="1"/>
      <c r="H3" s="44" t="s">
        <v>34</v>
      </c>
      <c r="I3" s="45"/>
    </row>
    <row r="4" spans="2:9" x14ac:dyDescent="0.35">
      <c r="B4" s="3" t="s">
        <v>35</v>
      </c>
      <c r="C4" s="5" t="s">
        <v>36</v>
      </c>
      <c r="D4" s="5" t="s">
        <v>142</v>
      </c>
      <c r="E4" s="1"/>
      <c r="H4" s="43" t="s">
        <v>37</v>
      </c>
      <c r="I4" s="43"/>
    </row>
    <row r="5" spans="2:9" x14ac:dyDescent="0.35">
      <c r="B5" s="3" t="s">
        <v>0</v>
      </c>
      <c r="C5" s="3">
        <v>420</v>
      </c>
      <c r="D5" s="3">
        <v>400</v>
      </c>
      <c r="H5" s="3" t="s">
        <v>38</v>
      </c>
      <c r="I5" s="5" t="s">
        <v>39</v>
      </c>
    </row>
    <row r="6" spans="2:9" x14ac:dyDescent="0.35">
      <c r="B6" s="3" t="s">
        <v>1</v>
      </c>
      <c r="C6" s="3">
        <v>402</v>
      </c>
      <c r="D6" s="3">
        <v>380</v>
      </c>
      <c r="H6" s="3" t="s">
        <v>40</v>
      </c>
      <c r="I6" s="20">
        <v>0.183</v>
      </c>
    </row>
    <row r="7" spans="2:9" x14ac:dyDescent="0.35">
      <c r="B7" s="3" t="s">
        <v>2</v>
      </c>
      <c r="C7" s="3">
        <v>390</v>
      </c>
      <c r="D7" s="3">
        <v>390</v>
      </c>
      <c r="F7" s="1"/>
      <c r="H7" s="3" t="s">
        <v>41</v>
      </c>
      <c r="I7" s="20">
        <v>0.223</v>
      </c>
    </row>
    <row r="8" spans="2:9" x14ac:dyDescent="0.35">
      <c r="B8" s="3" t="s">
        <v>42</v>
      </c>
      <c r="C8" s="3">
        <v>420</v>
      </c>
      <c r="D8" s="3">
        <v>400</v>
      </c>
      <c r="F8" s="1"/>
      <c r="H8" s="3" t="s">
        <v>43</v>
      </c>
      <c r="I8" s="20">
        <v>0.214</v>
      </c>
    </row>
    <row r="9" spans="2:9" x14ac:dyDescent="0.35">
      <c r="B9" s="3" t="s">
        <v>44</v>
      </c>
      <c r="C9" s="3">
        <v>460</v>
      </c>
      <c r="D9" s="3">
        <v>410</v>
      </c>
      <c r="H9" s="3" t="s">
        <v>45</v>
      </c>
      <c r="I9" s="20">
        <v>0.14000000000000001</v>
      </c>
    </row>
    <row r="10" spans="2:9" x14ac:dyDescent="0.35">
      <c r="B10" s="3" t="s">
        <v>46</v>
      </c>
      <c r="C10" s="3">
        <v>540</v>
      </c>
      <c r="D10" s="3">
        <v>400</v>
      </c>
      <c r="H10" s="3" t="s">
        <v>47</v>
      </c>
      <c r="I10" s="20">
        <v>0.24</v>
      </c>
    </row>
    <row r="11" spans="2:9" x14ac:dyDescent="0.35">
      <c r="I11" s="19"/>
    </row>
  </sheetData>
  <mergeCells count="3">
    <mergeCell ref="B3:D3"/>
    <mergeCell ref="H3:I3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ED62-1164-4B90-8397-CCD3F924EB12}">
  <dimension ref="B2:I5"/>
  <sheetViews>
    <sheetView workbookViewId="0">
      <selection activeCell="I3" sqref="I3"/>
    </sheetView>
  </sheetViews>
  <sheetFormatPr baseColWidth="10" defaultRowHeight="14.5" x14ac:dyDescent="0.35"/>
  <cols>
    <col min="7" max="7" width="12.54296875" customWidth="1"/>
    <col min="9" max="9" width="13.1796875" customWidth="1"/>
  </cols>
  <sheetData>
    <row r="2" spans="2:9" x14ac:dyDescent="0.35">
      <c r="B2" s="4" t="s">
        <v>48</v>
      </c>
      <c r="C2" s="2" t="s">
        <v>0</v>
      </c>
      <c r="D2" s="2" t="s">
        <v>1</v>
      </c>
      <c r="E2" s="2" t="s">
        <v>2</v>
      </c>
      <c r="F2" s="2" t="s">
        <v>42</v>
      </c>
      <c r="G2" s="2" t="s">
        <v>44</v>
      </c>
      <c r="H2" s="2" t="s">
        <v>46</v>
      </c>
      <c r="I2" s="68" t="s">
        <v>143</v>
      </c>
    </row>
    <row r="3" spans="2:9" x14ac:dyDescent="0.35">
      <c r="B3" t="s">
        <v>49</v>
      </c>
      <c r="C3" s="8">
        <v>1200000</v>
      </c>
      <c r="D3" s="8">
        <v>980000</v>
      </c>
      <c r="E3" s="8">
        <v>1200000</v>
      </c>
      <c r="F3" s="8">
        <v>990000</v>
      </c>
      <c r="G3" s="8">
        <v>1150000</v>
      </c>
      <c r="H3" s="8">
        <v>1250000</v>
      </c>
    </row>
    <row r="4" spans="2:9" x14ac:dyDescent="0.35">
      <c r="B4" s="4" t="s">
        <v>50</v>
      </c>
      <c r="C4" s="10">
        <v>1000000</v>
      </c>
      <c r="D4" s="10">
        <v>120000</v>
      </c>
      <c r="E4" s="10">
        <v>1400000</v>
      </c>
      <c r="F4" s="10">
        <v>1000000</v>
      </c>
      <c r="G4" s="10">
        <v>900000</v>
      </c>
      <c r="H4" s="10">
        <v>1150000</v>
      </c>
    </row>
    <row r="5" spans="2:9" x14ac:dyDescent="0.35">
      <c r="B5" t="s">
        <v>29</v>
      </c>
      <c r="C5" s="17">
        <f>C3-C4</f>
        <v>200000</v>
      </c>
      <c r="D5" s="17">
        <f t="shared" ref="D5:H5" si="0">D3-D4</f>
        <v>860000</v>
      </c>
      <c r="E5" s="17">
        <f t="shared" si="0"/>
        <v>-200000</v>
      </c>
      <c r="F5" s="17">
        <f t="shared" si="0"/>
        <v>-10000</v>
      </c>
      <c r="G5" s="17">
        <f t="shared" si="0"/>
        <v>250000</v>
      </c>
      <c r="H5" s="17">
        <f t="shared" si="0"/>
        <v>100000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gap" negative="1" xr2:uid="{42B1E1E0-17A9-4562-98A2-4059BAE947D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'Graficos II'!C5:H5</xm:f>
              <xm:sqref>I5</xm:sqref>
            </x14:sparkline>
          </x14:sparklines>
        </x14:sparklineGroup>
        <x14:sparklineGroup type="column" displayEmptyCellsAs="gap" xr2:uid="{D11B894D-FC7F-4325-80C6-D9ED74610D6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'Graficos II'!C4:H4</xm:f>
              <xm:sqref>I4</xm:sqref>
            </x14:sparkline>
          </x14:sparklines>
        </x14:sparklineGroup>
        <x14:sparklineGroup type="column" displayEmptyCellsAs="gap" xr2:uid="{85A64974-4D98-4A94-A978-A4876ECA8EF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'Graficos II'!C3:H3</xm:f>
              <xm:sqref>I3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3B5A-332D-4448-9887-B9D03E560CAB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10CE-B472-449A-94E3-5EBFDA8EB1BF}">
  <sheetPr>
    <tabColor theme="8" tint="0.59999389629810485"/>
  </sheetPr>
  <dimension ref="B1:L16"/>
  <sheetViews>
    <sheetView workbookViewId="0">
      <selection activeCell="C4" sqref="C4"/>
    </sheetView>
  </sheetViews>
  <sheetFormatPr baseColWidth="10" defaultRowHeight="14.5" x14ac:dyDescent="0.35"/>
  <cols>
    <col min="1" max="1" width="5.08984375" customWidth="1"/>
    <col min="2" max="2" width="24.36328125" bestFit="1" customWidth="1"/>
    <col min="7" max="7" width="11.26953125" customWidth="1"/>
    <col min="8" max="8" width="7.81640625" customWidth="1"/>
    <col min="11" max="11" width="12" customWidth="1"/>
    <col min="12" max="12" width="12.36328125" customWidth="1"/>
  </cols>
  <sheetData>
    <row r="1" spans="2:12" x14ac:dyDescent="0.35">
      <c r="J1" t="s">
        <v>145</v>
      </c>
      <c r="K1" s="1" t="s">
        <v>147</v>
      </c>
    </row>
    <row r="2" spans="2:12" x14ac:dyDescent="0.35">
      <c r="B2" s="21" t="s">
        <v>51</v>
      </c>
      <c r="C2" s="22" t="s">
        <v>52</v>
      </c>
      <c r="D2" s="22" t="s">
        <v>0</v>
      </c>
      <c r="E2" s="22" t="s">
        <v>1</v>
      </c>
      <c r="F2" s="22" t="s">
        <v>4</v>
      </c>
      <c r="G2" s="22" t="s">
        <v>53</v>
      </c>
      <c r="H2" s="69">
        <v>1</v>
      </c>
      <c r="I2" s="22" t="s">
        <v>52</v>
      </c>
      <c r="J2" s="22" t="s">
        <v>144</v>
      </c>
      <c r="K2" s="22" t="s">
        <v>146</v>
      </c>
      <c r="L2" s="22" t="s">
        <v>107</v>
      </c>
    </row>
    <row r="3" spans="2:12" x14ac:dyDescent="0.35">
      <c r="B3" t="s">
        <v>11</v>
      </c>
      <c r="C3" t="s">
        <v>54</v>
      </c>
      <c r="D3" s="8">
        <v>4108792</v>
      </c>
      <c r="E3" s="8">
        <v>3761993</v>
      </c>
      <c r="F3" s="8">
        <f>SUM(D3:E3)</f>
        <v>7870785</v>
      </c>
      <c r="G3" s="8">
        <f>F3*'Comision %'!$B$3</f>
        <v>259735.905</v>
      </c>
      <c r="I3" s="3" t="s">
        <v>54</v>
      </c>
      <c r="J3" s="5">
        <f>COUNTIF($C$3:$C$16,I3)</f>
        <v>6</v>
      </c>
      <c r="K3" s="54">
        <f>SUMIF(C3:C16,I3,F3:F16)</f>
        <v>60436272</v>
      </c>
      <c r="L3" s="54">
        <f>SUMIF($C$3:$C$16,I3,$G$3:$G$16)</f>
        <v>1994396.976</v>
      </c>
    </row>
    <row r="4" spans="2:12" x14ac:dyDescent="0.35">
      <c r="B4" t="s">
        <v>14</v>
      </c>
      <c r="C4" t="s">
        <v>55</v>
      </c>
      <c r="D4" s="8">
        <v>2826258</v>
      </c>
      <c r="E4" s="8">
        <v>5452833</v>
      </c>
      <c r="F4" s="8">
        <f t="shared" ref="F4:F16" si="0">SUM(D4:E4)</f>
        <v>8279091</v>
      </c>
      <c r="G4" s="8">
        <f>F4*'Comision %'!$B$3</f>
        <v>273210.00300000003</v>
      </c>
      <c r="I4" s="3" t="s">
        <v>56</v>
      </c>
      <c r="J4" s="5">
        <f t="shared" ref="J4:J5" si="1">COUNTIF($C$3:$C$16,I4)</f>
        <v>3</v>
      </c>
      <c r="K4" s="54">
        <f>SUMIF($C$3:$C$16,I4,$F$3:$F$16)</f>
        <v>26234130</v>
      </c>
      <c r="L4" s="54">
        <f t="shared" ref="L4:L5" si="2">SUMIF($C$3:$C$16,I4,$G$3:$G$16)</f>
        <v>865726.29</v>
      </c>
    </row>
    <row r="5" spans="2:12" x14ac:dyDescent="0.35">
      <c r="B5" t="s">
        <v>57</v>
      </c>
      <c r="C5" t="s">
        <v>56</v>
      </c>
      <c r="D5" s="8">
        <v>7407818</v>
      </c>
      <c r="E5" s="8">
        <v>3157745</v>
      </c>
      <c r="F5" s="8">
        <f t="shared" si="0"/>
        <v>10565563</v>
      </c>
      <c r="G5" s="8">
        <f>F5*'Comision %'!$B$3</f>
        <v>348663.57900000003</v>
      </c>
      <c r="I5" s="3" t="s">
        <v>55</v>
      </c>
      <c r="J5" s="5">
        <f t="shared" si="1"/>
        <v>5</v>
      </c>
      <c r="K5" s="54">
        <f>SUMIF($C$3:$C$16,I5,$F$3:$F$16)</f>
        <v>45923081</v>
      </c>
      <c r="L5" s="54">
        <f t="shared" si="2"/>
        <v>1515461.6730000002</v>
      </c>
    </row>
    <row r="6" spans="2:12" x14ac:dyDescent="0.35">
      <c r="B6" t="s">
        <v>58</v>
      </c>
      <c r="C6" t="s">
        <v>54</v>
      </c>
      <c r="D6" s="8">
        <v>4358000</v>
      </c>
      <c r="E6" s="8">
        <v>8426000</v>
      </c>
      <c r="F6" s="8">
        <f t="shared" si="0"/>
        <v>12784000</v>
      </c>
      <c r="G6" s="8">
        <f>F6*'Comision %'!$B$3</f>
        <v>421872</v>
      </c>
    </row>
    <row r="7" spans="2:12" x14ac:dyDescent="0.35">
      <c r="B7" t="s">
        <v>59</v>
      </c>
      <c r="C7" t="s">
        <v>56</v>
      </c>
      <c r="D7" s="8">
        <v>1130677</v>
      </c>
      <c r="E7" s="8">
        <v>5067890</v>
      </c>
      <c r="F7" s="8">
        <f t="shared" si="0"/>
        <v>6198567</v>
      </c>
      <c r="G7" s="8">
        <f>F7*'Comision %'!$B$3</f>
        <v>204552.71100000001</v>
      </c>
      <c r="H7" s="69">
        <v>2</v>
      </c>
      <c r="I7" s="22" t="s">
        <v>52</v>
      </c>
      <c r="J7" s="22" t="s">
        <v>144</v>
      </c>
      <c r="K7" s="22" t="s">
        <v>146</v>
      </c>
      <c r="L7" s="22" t="s">
        <v>107</v>
      </c>
    </row>
    <row r="8" spans="2:12" x14ac:dyDescent="0.35">
      <c r="B8" t="s">
        <v>60</v>
      </c>
      <c r="C8" t="s">
        <v>54</v>
      </c>
      <c r="D8" s="8">
        <v>6906087</v>
      </c>
      <c r="E8" s="8">
        <v>3885627</v>
      </c>
      <c r="F8" s="8">
        <f t="shared" si="0"/>
        <v>10791714</v>
      </c>
      <c r="G8" s="8">
        <f>F8*'Comision %'!$B$3</f>
        <v>356126.56200000003</v>
      </c>
      <c r="I8" t="s">
        <v>55</v>
      </c>
      <c r="J8" s="1">
        <f>COUNTIF(C3:C16,I8)</f>
        <v>5</v>
      </c>
      <c r="K8" s="8">
        <f>SUMIF(C3:C16,I8,F3:F16)</f>
        <v>45923081</v>
      </c>
      <c r="L8" s="8">
        <f>SUMIF(C3:C16,I8,G3:G16)</f>
        <v>1515461.6730000002</v>
      </c>
    </row>
    <row r="9" spans="2:12" x14ac:dyDescent="0.35">
      <c r="B9" t="s">
        <v>61</v>
      </c>
      <c r="C9" t="s">
        <v>55</v>
      </c>
      <c r="D9" s="8">
        <v>1990275</v>
      </c>
      <c r="E9" s="8">
        <v>1632192</v>
      </c>
      <c r="F9" s="8">
        <f t="shared" si="0"/>
        <v>3622467</v>
      </c>
      <c r="G9" s="8">
        <f>F9*'Comision %'!$B$3</f>
        <v>119541.41100000001</v>
      </c>
    </row>
    <row r="10" spans="2:12" x14ac:dyDescent="0.35">
      <c r="B10" t="s">
        <v>9</v>
      </c>
      <c r="C10" t="s">
        <v>54</v>
      </c>
      <c r="D10" s="8">
        <v>2345876</v>
      </c>
      <c r="E10" s="8">
        <v>5762571</v>
      </c>
      <c r="F10" s="8">
        <f t="shared" si="0"/>
        <v>8108447</v>
      </c>
      <c r="G10" s="8">
        <f>F10*'Comision %'!$B$3</f>
        <v>267578.75099999999</v>
      </c>
    </row>
    <row r="11" spans="2:12" x14ac:dyDescent="0.35">
      <c r="B11" t="s">
        <v>62</v>
      </c>
      <c r="C11" t="s">
        <v>55</v>
      </c>
      <c r="D11" s="8">
        <v>4297000</v>
      </c>
      <c r="E11" s="8">
        <v>10052000</v>
      </c>
      <c r="F11" s="8">
        <f t="shared" si="0"/>
        <v>14349000</v>
      </c>
      <c r="G11" s="8">
        <f>F11*'Comision %'!$B$3</f>
        <v>473517</v>
      </c>
    </row>
    <row r="12" spans="2:12" x14ac:dyDescent="0.35">
      <c r="B12" t="s">
        <v>63</v>
      </c>
      <c r="C12" t="s">
        <v>56</v>
      </c>
      <c r="D12" s="8">
        <v>5000000</v>
      </c>
      <c r="E12" s="8">
        <v>4470000</v>
      </c>
      <c r="F12" s="8">
        <f t="shared" si="0"/>
        <v>9470000</v>
      </c>
      <c r="G12" s="8">
        <f>F12*'Comision %'!$B$3</f>
        <v>312510</v>
      </c>
    </row>
    <row r="13" spans="2:12" x14ac:dyDescent="0.35">
      <c r="B13" t="s">
        <v>64</v>
      </c>
      <c r="C13" t="s">
        <v>54</v>
      </c>
      <c r="D13" s="8">
        <v>8731335</v>
      </c>
      <c r="E13" s="8">
        <v>2453000</v>
      </c>
      <c r="F13" s="8">
        <f t="shared" si="0"/>
        <v>11184335</v>
      </c>
      <c r="G13" s="8">
        <f>F13*'Comision %'!$B$3</f>
        <v>369083.05499999999</v>
      </c>
    </row>
    <row r="14" spans="2:12" x14ac:dyDescent="0.35">
      <c r="B14" t="s">
        <v>65</v>
      </c>
      <c r="C14" t="s">
        <v>55</v>
      </c>
      <c r="D14" s="8">
        <v>5877136</v>
      </c>
      <c r="E14" s="8">
        <v>4488758</v>
      </c>
      <c r="F14" s="8">
        <f t="shared" si="0"/>
        <v>10365894</v>
      </c>
      <c r="G14" s="8">
        <f>F14*'Comision %'!$B$3</f>
        <v>342074.50200000004</v>
      </c>
    </row>
    <row r="15" spans="2:12" x14ac:dyDescent="0.35">
      <c r="B15" t="s">
        <v>66</v>
      </c>
      <c r="C15" t="s">
        <v>54</v>
      </c>
      <c r="D15" s="8">
        <v>1544000</v>
      </c>
      <c r="E15" s="8">
        <v>8152991</v>
      </c>
      <c r="F15" s="8">
        <f t="shared" si="0"/>
        <v>9696991</v>
      </c>
      <c r="G15" s="8">
        <f>F15*'Comision %'!$B$3</f>
        <v>320000.70300000004</v>
      </c>
    </row>
    <row r="16" spans="2:12" x14ac:dyDescent="0.35">
      <c r="B16" s="4" t="s">
        <v>67</v>
      </c>
      <c r="C16" s="4" t="s">
        <v>55</v>
      </c>
      <c r="D16" s="10">
        <v>1557269</v>
      </c>
      <c r="E16" s="10">
        <v>7749360</v>
      </c>
      <c r="F16" s="10">
        <f t="shared" si="0"/>
        <v>9306629</v>
      </c>
      <c r="G16" s="10">
        <f>F16*'Comision %'!$B$3</f>
        <v>307118.75700000004</v>
      </c>
    </row>
  </sheetData>
  <dataValidations count="1">
    <dataValidation type="list" allowBlank="1" showInputMessage="1" showErrorMessage="1" sqref="I8" xr:uid="{84BE88CF-3B5A-4D5C-A07C-BB9C30F26F5B}">
      <formula1>$C$3:$C$16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F1B5-7826-4B03-BA05-D8BA549327E8}">
  <sheetPr>
    <tabColor theme="8" tint="0.59999389629810485"/>
  </sheetPr>
  <dimension ref="B2:B3"/>
  <sheetViews>
    <sheetView workbookViewId="0">
      <selection activeCell="B3" sqref="B3"/>
    </sheetView>
  </sheetViews>
  <sheetFormatPr baseColWidth="10" defaultRowHeight="14.5" x14ac:dyDescent="0.35"/>
  <cols>
    <col min="2" max="2" width="11.90625" customWidth="1"/>
  </cols>
  <sheetData>
    <row r="2" spans="2:2" x14ac:dyDescent="0.35">
      <c r="B2" s="23" t="s">
        <v>68</v>
      </c>
    </row>
    <row r="3" spans="2:2" x14ac:dyDescent="0.35">
      <c r="B3" s="20">
        <v>3.3000000000000002E-2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9373-3988-490D-ABE1-050365A27E1B}">
  <dimension ref="B2:K16"/>
  <sheetViews>
    <sheetView tabSelected="1" workbookViewId="0">
      <selection activeCell="K3" sqref="K3"/>
    </sheetView>
  </sheetViews>
  <sheetFormatPr baseColWidth="10" defaultRowHeight="14.5" x14ac:dyDescent="0.35"/>
  <cols>
    <col min="1" max="1" width="4.90625" customWidth="1"/>
    <col min="2" max="2" width="27.36328125" customWidth="1"/>
    <col min="10" max="10" width="14" customWidth="1"/>
  </cols>
  <sheetData>
    <row r="2" spans="2:11" x14ac:dyDescent="0.35">
      <c r="B2" s="25" t="s">
        <v>51</v>
      </c>
      <c r="C2" s="26" t="s">
        <v>52</v>
      </c>
      <c r="D2" s="26" t="s">
        <v>76</v>
      </c>
      <c r="E2" s="26" t="s">
        <v>0</v>
      </c>
      <c r="F2" s="26" t="s">
        <v>1</v>
      </c>
      <c r="G2" s="26" t="s">
        <v>4</v>
      </c>
      <c r="I2" s="26" t="s">
        <v>52</v>
      </c>
      <c r="J2" s="26" t="s">
        <v>76</v>
      </c>
      <c r="K2" s="26" t="s">
        <v>144</v>
      </c>
    </row>
    <row r="3" spans="2:11" x14ac:dyDescent="0.35">
      <c r="B3" t="s">
        <v>11</v>
      </c>
      <c r="C3" t="s">
        <v>54</v>
      </c>
      <c r="D3" t="s">
        <v>77</v>
      </c>
      <c r="E3" s="8">
        <v>4108792</v>
      </c>
      <c r="F3" s="8">
        <v>3761993</v>
      </c>
      <c r="G3" s="8">
        <f>SUM(E3:F3)</f>
        <v>7870785</v>
      </c>
      <c r="I3" t="s">
        <v>54</v>
      </c>
      <c r="J3" t="s">
        <v>79</v>
      </c>
      <c r="K3" s="1">
        <f>COUNTIFS(C3:C16,I3,D3:D16,J3)</f>
        <v>2</v>
      </c>
    </row>
    <row r="4" spans="2:11" x14ac:dyDescent="0.35">
      <c r="B4" t="s">
        <v>14</v>
      </c>
      <c r="C4" t="s">
        <v>55</v>
      </c>
      <c r="D4" t="s">
        <v>78</v>
      </c>
      <c r="E4" s="8">
        <v>2826258</v>
      </c>
      <c r="F4" s="8">
        <v>5452833</v>
      </c>
      <c r="G4" s="8">
        <f t="shared" ref="G4:G16" si="0">SUM(E4:F4)</f>
        <v>8279091</v>
      </c>
    </row>
    <row r="5" spans="2:11" x14ac:dyDescent="0.35">
      <c r="B5" t="s">
        <v>57</v>
      </c>
      <c r="C5" t="s">
        <v>54</v>
      </c>
      <c r="D5" t="s">
        <v>79</v>
      </c>
      <c r="E5" s="8">
        <v>7407818</v>
      </c>
      <c r="F5" s="8">
        <v>3157745</v>
      </c>
      <c r="G5" s="8">
        <f t="shared" si="0"/>
        <v>10565563</v>
      </c>
    </row>
    <row r="6" spans="2:11" x14ac:dyDescent="0.35">
      <c r="B6" t="s">
        <v>58</v>
      </c>
      <c r="C6" t="s">
        <v>54</v>
      </c>
      <c r="D6" t="s">
        <v>80</v>
      </c>
      <c r="E6" s="8">
        <v>4358000</v>
      </c>
      <c r="F6" s="8">
        <v>8426000</v>
      </c>
      <c r="G6" s="8">
        <f t="shared" si="0"/>
        <v>12784000</v>
      </c>
    </row>
    <row r="7" spans="2:11" x14ac:dyDescent="0.35">
      <c r="B7" t="s">
        <v>59</v>
      </c>
      <c r="C7" t="s">
        <v>55</v>
      </c>
      <c r="D7" t="s">
        <v>78</v>
      </c>
      <c r="E7" s="8">
        <v>1130677</v>
      </c>
      <c r="F7" s="8">
        <v>5067890</v>
      </c>
      <c r="G7" s="8">
        <f t="shared" si="0"/>
        <v>6198567</v>
      </c>
    </row>
    <row r="8" spans="2:11" x14ac:dyDescent="0.35">
      <c r="B8" t="s">
        <v>60</v>
      </c>
      <c r="C8" t="s">
        <v>54</v>
      </c>
      <c r="D8" t="s">
        <v>79</v>
      </c>
      <c r="E8" s="8">
        <v>6906087</v>
      </c>
      <c r="F8" s="8">
        <v>3885627</v>
      </c>
      <c r="G8" s="8">
        <f t="shared" si="0"/>
        <v>10791714</v>
      </c>
    </row>
    <row r="9" spans="2:11" x14ac:dyDescent="0.35">
      <c r="B9" t="s">
        <v>61</v>
      </c>
      <c r="C9" t="s">
        <v>56</v>
      </c>
      <c r="D9" t="s">
        <v>81</v>
      </c>
      <c r="E9" s="8">
        <v>1990275</v>
      </c>
      <c r="F9" s="8">
        <v>1632192</v>
      </c>
      <c r="G9" s="8">
        <f t="shared" si="0"/>
        <v>3622467</v>
      </c>
    </row>
    <row r="10" spans="2:11" x14ac:dyDescent="0.35">
      <c r="B10" t="s">
        <v>9</v>
      </c>
      <c r="C10" t="s">
        <v>54</v>
      </c>
      <c r="D10" t="s">
        <v>77</v>
      </c>
      <c r="E10" s="8">
        <v>2345876</v>
      </c>
      <c r="F10" s="8">
        <v>5762571</v>
      </c>
      <c r="G10" s="8">
        <f t="shared" si="0"/>
        <v>8108447</v>
      </c>
    </row>
    <row r="11" spans="2:11" x14ac:dyDescent="0.35">
      <c r="B11" t="s">
        <v>62</v>
      </c>
      <c r="C11" t="s">
        <v>55</v>
      </c>
      <c r="D11" t="s">
        <v>78</v>
      </c>
      <c r="E11" s="8">
        <v>4297000</v>
      </c>
      <c r="F11" s="8">
        <v>10052000</v>
      </c>
      <c r="G11" s="8">
        <f t="shared" si="0"/>
        <v>14349000</v>
      </c>
    </row>
    <row r="12" spans="2:11" x14ac:dyDescent="0.35">
      <c r="B12" t="s">
        <v>63</v>
      </c>
      <c r="C12" t="s">
        <v>56</v>
      </c>
      <c r="D12" t="s">
        <v>81</v>
      </c>
      <c r="E12" s="8">
        <v>5000000</v>
      </c>
      <c r="F12" s="8">
        <v>4470000</v>
      </c>
      <c r="G12" s="8">
        <f t="shared" si="0"/>
        <v>9470000</v>
      </c>
    </row>
    <row r="13" spans="2:11" x14ac:dyDescent="0.35">
      <c r="B13" t="s">
        <v>64</v>
      </c>
      <c r="C13" t="s">
        <v>54</v>
      </c>
      <c r="D13" t="s">
        <v>77</v>
      </c>
      <c r="E13" s="8">
        <v>8731335</v>
      </c>
      <c r="F13" s="8">
        <v>2453000</v>
      </c>
      <c r="G13" s="8">
        <f t="shared" si="0"/>
        <v>11184335</v>
      </c>
    </row>
    <row r="14" spans="2:11" x14ac:dyDescent="0.35">
      <c r="B14" t="s">
        <v>65</v>
      </c>
      <c r="C14" t="s">
        <v>56</v>
      </c>
      <c r="D14" t="s">
        <v>81</v>
      </c>
      <c r="E14" s="8">
        <v>5877136</v>
      </c>
      <c r="F14" s="8">
        <v>4488758</v>
      </c>
      <c r="G14" s="8">
        <f t="shared" si="0"/>
        <v>10365894</v>
      </c>
    </row>
    <row r="15" spans="2:11" x14ac:dyDescent="0.35">
      <c r="B15" t="s">
        <v>66</v>
      </c>
      <c r="C15" t="s">
        <v>54</v>
      </c>
      <c r="D15" t="s">
        <v>80</v>
      </c>
      <c r="E15" s="8">
        <v>1544000</v>
      </c>
      <c r="F15" s="8">
        <v>8152991</v>
      </c>
      <c r="G15" s="8">
        <f t="shared" si="0"/>
        <v>9696991</v>
      </c>
    </row>
    <row r="16" spans="2:11" x14ac:dyDescent="0.35">
      <c r="B16" s="4" t="s">
        <v>67</v>
      </c>
      <c r="C16" s="4" t="s">
        <v>55</v>
      </c>
      <c r="D16" s="4" t="s">
        <v>82</v>
      </c>
      <c r="E16" s="10">
        <v>1557269</v>
      </c>
      <c r="F16" s="10">
        <v>7749360</v>
      </c>
      <c r="G16" s="10">
        <f t="shared" si="0"/>
        <v>9306629</v>
      </c>
    </row>
  </sheetData>
  <dataValidations count="2">
    <dataValidation type="list" allowBlank="1" showInputMessage="1" showErrorMessage="1" sqref="I3" xr:uid="{0C11417A-1F84-4A3E-93D8-198A33EAE306}">
      <formula1>$C$3:$C$16</formula1>
    </dataValidation>
    <dataValidation type="list" allowBlank="1" showInputMessage="1" showErrorMessage="1" sqref="J3" xr:uid="{5D7FD887-A8DA-480A-9D2F-C504D9AB43FD}">
      <formula1>$D$3:$D$16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D1B1-BB34-4C45-BDC8-758F81A8276C}">
  <dimension ref="A3:G8"/>
  <sheetViews>
    <sheetView workbookViewId="0">
      <selection activeCell="K19" sqref="K19"/>
    </sheetView>
  </sheetViews>
  <sheetFormatPr baseColWidth="10" defaultRowHeight="14.5" x14ac:dyDescent="0.35"/>
  <cols>
    <col min="3" max="4" width="13.36328125" customWidth="1"/>
    <col min="5" max="5" width="12.36328125" customWidth="1"/>
    <col min="7" max="7" width="14.1796875" customWidth="1"/>
  </cols>
  <sheetData>
    <row r="3" spans="1:7" x14ac:dyDescent="0.35">
      <c r="G3" s="3" t="b">
        <v>1</v>
      </c>
    </row>
    <row r="4" spans="1:7" x14ac:dyDescent="0.35">
      <c r="B4" s="46" t="s">
        <v>93</v>
      </c>
      <c r="C4" s="47"/>
      <c r="D4" s="48"/>
    </row>
    <row r="5" spans="1:7" x14ac:dyDescent="0.35">
      <c r="B5" s="49"/>
      <c r="C5" s="50"/>
      <c r="D5" s="51"/>
      <c r="G5" s="3" t="b">
        <v>0</v>
      </c>
    </row>
    <row r="8" spans="1:7" x14ac:dyDescent="0.35">
      <c r="A8">
        <v>1</v>
      </c>
    </row>
  </sheetData>
  <mergeCells count="1">
    <mergeCell ref="B4:D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EE06-2968-43A0-894C-006E36C74DB2}">
  <dimension ref="B2:K19"/>
  <sheetViews>
    <sheetView workbookViewId="0">
      <selection activeCell="G17" sqref="G17"/>
    </sheetView>
  </sheetViews>
  <sheetFormatPr baseColWidth="10" defaultColWidth="14.26953125" defaultRowHeight="14.5" x14ac:dyDescent="0.35"/>
  <sheetData>
    <row r="2" spans="2:11" x14ac:dyDescent="0.35">
      <c r="B2" s="30" t="s">
        <v>6</v>
      </c>
      <c r="C2" s="22" t="s">
        <v>7</v>
      </c>
      <c r="D2" s="22" t="s">
        <v>94</v>
      </c>
      <c r="E2" s="31" t="s">
        <v>95</v>
      </c>
      <c r="H2" s="30" t="s">
        <v>6</v>
      </c>
      <c r="I2" s="22" t="s">
        <v>7</v>
      </c>
      <c r="J2" s="22" t="s">
        <v>96</v>
      </c>
      <c r="K2" s="31" t="s">
        <v>97</v>
      </c>
    </row>
    <row r="3" spans="2:11" x14ac:dyDescent="0.35">
      <c r="B3" s="32" t="s">
        <v>8</v>
      </c>
      <c r="C3" t="s">
        <v>9</v>
      </c>
      <c r="D3" s="1" t="s">
        <v>98</v>
      </c>
      <c r="E3" s="33"/>
      <c r="H3" s="32" t="s">
        <v>8</v>
      </c>
      <c r="I3" t="s">
        <v>9</v>
      </c>
      <c r="J3" s="7">
        <v>6</v>
      </c>
      <c r="K3" s="33"/>
    </row>
    <row r="4" spans="2:11" x14ac:dyDescent="0.35">
      <c r="B4" s="32" t="s">
        <v>84</v>
      </c>
      <c r="C4" t="s">
        <v>59</v>
      </c>
      <c r="D4" s="1" t="s">
        <v>99</v>
      </c>
      <c r="E4" s="33"/>
      <c r="H4" s="32" t="s">
        <v>84</v>
      </c>
      <c r="I4" t="s">
        <v>59</v>
      </c>
      <c r="J4" s="7">
        <v>4</v>
      </c>
      <c r="K4" s="33"/>
    </row>
    <row r="5" spans="2:11" x14ac:dyDescent="0.35">
      <c r="B5" s="32" t="s">
        <v>13</v>
      </c>
      <c r="C5" t="s">
        <v>14</v>
      </c>
      <c r="D5" s="1" t="s">
        <v>98</v>
      </c>
      <c r="E5" s="33"/>
      <c r="H5" s="32" t="s">
        <v>13</v>
      </c>
      <c r="I5" t="s">
        <v>14</v>
      </c>
      <c r="J5" s="7">
        <v>3</v>
      </c>
      <c r="K5" s="33"/>
    </row>
    <row r="6" spans="2:11" x14ac:dyDescent="0.35">
      <c r="B6" s="32" t="s">
        <v>100</v>
      </c>
      <c r="C6" t="s">
        <v>58</v>
      </c>
      <c r="D6" s="1" t="s">
        <v>99</v>
      </c>
      <c r="E6" s="33"/>
      <c r="H6" s="32" t="s">
        <v>100</v>
      </c>
      <c r="I6" t="s">
        <v>58</v>
      </c>
      <c r="J6" s="7">
        <v>2</v>
      </c>
      <c r="K6" s="33"/>
    </row>
    <row r="7" spans="2:11" x14ac:dyDescent="0.35">
      <c r="B7" s="34" t="s">
        <v>101</v>
      </c>
      <c r="C7" s="4" t="s">
        <v>102</v>
      </c>
      <c r="D7" s="2" t="s">
        <v>99</v>
      </c>
      <c r="E7" s="35"/>
      <c r="H7" s="34" t="s">
        <v>101</v>
      </c>
      <c r="I7" s="4" t="s">
        <v>102</v>
      </c>
      <c r="J7" s="9">
        <v>5</v>
      </c>
      <c r="K7" s="35"/>
    </row>
    <row r="10" spans="2:11" x14ac:dyDescent="0.35">
      <c r="B10" s="30" t="s">
        <v>6</v>
      </c>
      <c r="C10" s="22" t="s">
        <v>7</v>
      </c>
      <c r="D10" s="22" t="s">
        <v>94</v>
      </c>
      <c r="E10" s="31" t="s">
        <v>103</v>
      </c>
      <c r="F10" s="30" t="s">
        <v>104</v>
      </c>
      <c r="G10" s="1"/>
    </row>
    <row r="11" spans="2:11" x14ac:dyDescent="0.35">
      <c r="B11" s="32" t="s">
        <v>8</v>
      </c>
      <c r="C11" t="s">
        <v>9</v>
      </c>
      <c r="D11" s="1" t="s">
        <v>98</v>
      </c>
      <c r="E11" s="36"/>
      <c r="F11" s="36"/>
    </row>
    <row r="12" spans="2:11" x14ac:dyDescent="0.35">
      <c r="B12" s="32" t="s">
        <v>84</v>
      </c>
      <c r="C12" t="s">
        <v>59</v>
      </c>
      <c r="D12" s="1" t="s">
        <v>99</v>
      </c>
      <c r="E12" s="36"/>
      <c r="F12" s="36"/>
    </row>
    <row r="13" spans="2:11" x14ac:dyDescent="0.35">
      <c r="B13" s="32" t="s">
        <v>13</v>
      </c>
      <c r="C13" t="s">
        <v>14</v>
      </c>
      <c r="D13" s="1" t="s">
        <v>98</v>
      </c>
      <c r="E13" s="36"/>
      <c r="F13" s="36"/>
    </row>
    <row r="14" spans="2:11" x14ac:dyDescent="0.35">
      <c r="B14" s="32" t="s">
        <v>100</v>
      </c>
      <c r="C14" t="s">
        <v>58</v>
      </c>
      <c r="D14" s="1" t="s">
        <v>99</v>
      </c>
      <c r="E14" s="36"/>
      <c r="F14" s="36"/>
    </row>
    <row r="15" spans="2:11" x14ac:dyDescent="0.35">
      <c r="B15" s="34" t="s">
        <v>101</v>
      </c>
      <c r="C15" s="4" t="s">
        <v>102</v>
      </c>
      <c r="D15" s="2" t="s">
        <v>99</v>
      </c>
      <c r="E15" s="37"/>
      <c r="F15" s="6"/>
    </row>
    <row r="17" spans="4:6" x14ac:dyDescent="0.35">
      <c r="D17" s="38" t="s">
        <v>94</v>
      </c>
      <c r="E17" s="31" t="s">
        <v>105</v>
      </c>
      <c r="F17" s="31" t="s">
        <v>106</v>
      </c>
    </row>
    <row r="18" spans="4:6" x14ac:dyDescent="0.35">
      <c r="D18" s="5" t="s">
        <v>98</v>
      </c>
      <c r="E18" s="39">
        <v>560000</v>
      </c>
      <c r="F18" s="40">
        <v>5.5E-2</v>
      </c>
    </row>
    <row r="19" spans="4:6" x14ac:dyDescent="0.35">
      <c r="D19" s="5" t="s">
        <v>99</v>
      </c>
      <c r="E19" s="39">
        <v>555000</v>
      </c>
      <c r="F19" s="41">
        <v>0.05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83DB-C299-477F-839D-58353511628D}">
  <sheetPr>
    <tabColor theme="8" tint="0.39997558519241921"/>
  </sheetPr>
  <dimension ref="B2:G16"/>
  <sheetViews>
    <sheetView workbookViewId="0">
      <selection activeCell="B2" sqref="B2:G2"/>
    </sheetView>
  </sheetViews>
  <sheetFormatPr baseColWidth="10" defaultRowHeight="14.5" x14ac:dyDescent="0.35"/>
  <cols>
    <col min="2" max="2" width="24.36328125" bestFit="1" customWidth="1"/>
  </cols>
  <sheetData>
    <row r="2" spans="2:7" x14ac:dyDescent="0.35">
      <c r="B2" s="25" t="s">
        <v>51</v>
      </c>
      <c r="C2" s="26" t="s">
        <v>52</v>
      </c>
      <c r="D2" s="26" t="s">
        <v>0</v>
      </c>
      <c r="E2" s="26" t="s">
        <v>1</v>
      </c>
      <c r="F2" s="26" t="s">
        <v>4</v>
      </c>
      <c r="G2" s="26" t="s">
        <v>107</v>
      </c>
    </row>
    <row r="3" spans="2:7" x14ac:dyDescent="0.35">
      <c r="B3" t="s">
        <v>11</v>
      </c>
      <c r="C3" t="s">
        <v>54</v>
      </c>
      <c r="D3" s="8">
        <v>4108792</v>
      </c>
      <c r="E3" s="8">
        <v>3761993</v>
      </c>
      <c r="F3" s="8"/>
      <c r="G3" s="8"/>
    </row>
    <row r="4" spans="2:7" x14ac:dyDescent="0.35">
      <c r="B4" t="s">
        <v>14</v>
      </c>
      <c r="C4" t="s">
        <v>55</v>
      </c>
      <c r="D4" s="8">
        <v>2826258</v>
      </c>
      <c r="E4" s="8">
        <v>5452833</v>
      </c>
      <c r="F4" s="8"/>
      <c r="G4" s="8"/>
    </row>
    <row r="5" spans="2:7" x14ac:dyDescent="0.35">
      <c r="B5" t="s">
        <v>57</v>
      </c>
      <c r="C5" t="s">
        <v>54</v>
      </c>
      <c r="D5" s="8">
        <v>7407818</v>
      </c>
      <c r="E5" s="8">
        <v>3157745</v>
      </c>
      <c r="F5" s="8"/>
      <c r="G5" s="8"/>
    </row>
    <row r="6" spans="2:7" x14ac:dyDescent="0.35">
      <c r="B6" t="s">
        <v>58</v>
      </c>
      <c r="C6" t="s">
        <v>54</v>
      </c>
      <c r="D6" s="8">
        <v>4358000</v>
      </c>
      <c r="E6" s="8">
        <v>8426000</v>
      </c>
      <c r="F6" s="8"/>
      <c r="G6" s="8"/>
    </row>
    <row r="7" spans="2:7" x14ac:dyDescent="0.35">
      <c r="B7" t="s">
        <v>59</v>
      </c>
      <c r="C7" t="s">
        <v>55</v>
      </c>
      <c r="D7" s="8">
        <v>1130677</v>
      </c>
      <c r="E7" s="8">
        <v>5067890</v>
      </c>
      <c r="F7" s="8"/>
      <c r="G7" s="8"/>
    </row>
    <row r="8" spans="2:7" x14ac:dyDescent="0.35">
      <c r="B8" t="s">
        <v>60</v>
      </c>
      <c r="C8" t="s">
        <v>54</v>
      </c>
      <c r="D8" s="8">
        <v>6906087</v>
      </c>
      <c r="E8" s="8">
        <v>3885627</v>
      </c>
      <c r="F8" s="8"/>
      <c r="G8" s="8"/>
    </row>
    <row r="9" spans="2:7" x14ac:dyDescent="0.35">
      <c r="B9" t="s">
        <v>61</v>
      </c>
      <c r="C9" t="s">
        <v>55</v>
      </c>
      <c r="D9" s="8">
        <v>1990275</v>
      </c>
      <c r="E9" s="8">
        <v>1632192</v>
      </c>
      <c r="F9" s="8"/>
      <c r="G9" s="8"/>
    </row>
    <row r="10" spans="2:7" x14ac:dyDescent="0.35">
      <c r="B10" t="s">
        <v>9</v>
      </c>
      <c r="C10" t="s">
        <v>54</v>
      </c>
      <c r="D10" s="8">
        <v>2345876</v>
      </c>
      <c r="E10" s="8">
        <v>5762571</v>
      </c>
      <c r="F10" s="8"/>
      <c r="G10" s="8"/>
    </row>
    <row r="11" spans="2:7" x14ac:dyDescent="0.35">
      <c r="B11" t="s">
        <v>62</v>
      </c>
      <c r="C11" t="s">
        <v>55</v>
      </c>
      <c r="D11" s="8">
        <v>4297000</v>
      </c>
      <c r="E11" s="8">
        <v>10052000</v>
      </c>
      <c r="F11" s="8"/>
      <c r="G11" s="8"/>
    </row>
    <row r="12" spans="2:7" x14ac:dyDescent="0.35">
      <c r="B12" t="s">
        <v>63</v>
      </c>
      <c r="C12" t="s">
        <v>55</v>
      </c>
      <c r="D12" s="8">
        <v>5000000</v>
      </c>
      <c r="E12" s="8">
        <v>4470000</v>
      </c>
      <c r="F12" s="8"/>
      <c r="G12" s="8"/>
    </row>
    <row r="13" spans="2:7" x14ac:dyDescent="0.35">
      <c r="B13" t="s">
        <v>64</v>
      </c>
      <c r="C13" t="s">
        <v>54</v>
      </c>
      <c r="D13" s="8">
        <v>8731335</v>
      </c>
      <c r="E13" s="8">
        <v>2453000</v>
      </c>
      <c r="F13" s="8"/>
      <c r="G13" s="8"/>
    </row>
    <row r="14" spans="2:7" x14ac:dyDescent="0.35">
      <c r="B14" t="s">
        <v>65</v>
      </c>
      <c r="C14" t="s">
        <v>55</v>
      </c>
      <c r="D14" s="8">
        <v>5877136</v>
      </c>
      <c r="E14" s="8">
        <v>4488758</v>
      </c>
      <c r="F14" s="8"/>
      <c r="G14" s="8"/>
    </row>
    <row r="15" spans="2:7" x14ac:dyDescent="0.35">
      <c r="B15" t="s">
        <v>66</v>
      </c>
      <c r="C15" t="s">
        <v>54</v>
      </c>
      <c r="D15" s="8">
        <v>1544000</v>
      </c>
      <c r="E15" s="8">
        <v>8152991</v>
      </c>
      <c r="F15" s="8"/>
      <c r="G15" s="8"/>
    </row>
    <row r="16" spans="2:7" x14ac:dyDescent="0.35">
      <c r="B16" s="4" t="s">
        <v>67</v>
      </c>
      <c r="C16" s="4" t="s">
        <v>55</v>
      </c>
      <c r="D16" s="10">
        <v>1557269</v>
      </c>
      <c r="E16" s="10">
        <v>7749360</v>
      </c>
      <c r="F16" s="10"/>
      <c r="G16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BB4FC-AF0D-48DE-91DC-E7E914C096DD}">
  <sheetPr>
    <tabColor theme="8" tint="0.39997558519241921"/>
  </sheetPr>
  <dimension ref="B2:C4"/>
  <sheetViews>
    <sheetView workbookViewId="0">
      <selection activeCell="D2" sqref="D2"/>
    </sheetView>
  </sheetViews>
  <sheetFormatPr baseColWidth="10" defaultRowHeight="14.5" x14ac:dyDescent="0.35"/>
  <sheetData>
    <row r="2" spans="2:3" x14ac:dyDescent="0.35">
      <c r="B2" s="42" t="s">
        <v>52</v>
      </c>
      <c r="C2" s="42" t="s">
        <v>108</v>
      </c>
    </row>
    <row r="3" spans="2:3" x14ac:dyDescent="0.35">
      <c r="B3" s="3" t="s">
        <v>54</v>
      </c>
      <c r="C3" s="20">
        <v>5.5E-2</v>
      </c>
    </row>
    <row r="4" spans="2:3" x14ac:dyDescent="0.35">
      <c r="B4" s="3" t="s">
        <v>55</v>
      </c>
      <c r="C4" s="20">
        <v>6.5000000000000002E-2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Ejercicio</vt:lpstr>
      <vt:lpstr>Operar Fechas</vt:lpstr>
      <vt:lpstr>Validar</vt:lpstr>
      <vt:lpstr>Graficos</vt:lpstr>
      <vt:lpstr>Graficos II</vt:lpstr>
      <vt:lpstr>Mis Graficos</vt:lpstr>
      <vt:lpstr>Contar Sumar SI</vt:lpstr>
      <vt:lpstr>Comision %</vt:lpstr>
      <vt:lpstr>Contar Sumar Si. Conjunto</vt:lpstr>
      <vt:lpstr>Formato Funcion Si</vt:lpstr>
      <vt:lpstr>Ejercicios Si</vt:lpstr>
      <vt:lpstr>Ejercicios Si Referencias</vt:lpstr>
      <vt:lpstr>Param Ref.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2019-03-04T12:03:14Z</dcterms:created>
  <dcterms:modified xsi:type="dcterms:W3CDTF">2024-11-27T15:48:08Z</dcterms:modified>
</cp:coreProperties>
</file>