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jbelt\OneDrive\Escritorio\Excel_Basico_FuerzaAerea\"/>
    </mc:Choice>
  </mc:AlternateContent>
  <xr:revisionPtr revIDLastSave="0" documentId="13_ncr:1_{562EF39E-EA2E-42F2-A75B-4799A4D5BB9E}" xr6:coauthVersionLast="47" xr6:coauthVersionMax="47" xr10:uidLastSave="{00000000-0000-0000-0000-000000000000}"/>
  <bookViews>
    <workbookView xWindow="-110" yWindow="-110" windowWidth="19420" windowHeight="10300" tabRatio="908" firstSheet="6" activeTab="13" xr2:uid="{395492D8-133E-48F2-BE0D-66AB2EACB90E}"/>
  </bookViews>
  <sheets>
    <sheet name="Texto Columna" sheetId="44" r:id="rId1"/>
    <sheet name="Texto Mayus Minus" sheetId="45" r:id="rId2"/>
    <sheet name="Dinamica Uno" sheetId="55" r:id="rId3"/>
    <sheet name="Dinamica Dos" sheetId="56" r:id="rId4"/>
    <sheet name="Dinamica Grafico" sheetId="57" r:id="rId5"/>
    <sheet name="Dinamica Formulas" sheetId="58" r:id="rId6"/>
    <sheet name="Tabla Dinamica" sheetId="46" r:id="rId7"/>
    <sheet name="Formato Condicional" sheetId="48" r:id="rId8"/>
    <sheet name="Formato Condicional II" sheetId="49" r:id="rId9"/>
    <sheet name="Fecha" sheetId="50" r:id="rId10"/>
    <sheet name="Ejerecicios Fecha" sheetId="54" r:id="rId11"/>
    <sheet name="Hora" sheetId="51" r:id="rId12"/>
    <sheet name="Proteger" sheetId="53" r:id="rId13"/>
    <sheet name="Error" sheetId="52" r:id="rId14"/>
  </sheets>
  <calcPr calcId="191029"/>
  <pivotCaches>
    <pivotCache cacheId="71" r:id="rId15"/>
    <pivotCache cacheId="69" r:id="rId1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8" i="51" l="1"/>
  <c r="F17" i="51"/>
  <c r="F16" i="51"/>
  <c r="E10" i="51"/>
  <c r="E11" i="51"/>
  <c r="F9" i="51"/>
  <c r="E9" i="51"/>
  <c r="E15" i="54"/>
  <c r="E16" i="54"/>
  <c r="E17" i="54"/>
  <c r="E14" i="54"/>
  <c r="F10" i="54"/>
  <c r="F11" i="54"/>
  <c r="F9" i="54"/>
  <c r="F3" i="54"/>
  <c r="F4" i="54"/>
  <c r="F5" i="54"/>
  <c r="F2" i="54"/>
  <c r="M9" i="50"/>
  <c r="I9" i="50"/>
  <c r="C9" i="50"/>
  <c r="C10" i="50"/>
  <c r="C5" i="50"/>
  <c r="D5" i="50" s="1"/>
  <c r="A2" i="50"/>
  <c r="B2" i="50" s="1"/>
  <c r="E19" i="48"/>
  <c r="E18" i="48"/>
  <c r="F8" i="45"/>
  <c r="F7" i="45"/>
  <c r="B16" i="45"/>
  <c r="B15" i="45"/>
  <c r="B12" i="45"/>
  <c r="B11" i="45"/>
  <c r="B8" i="45"/>
  <c r="B7" i="45"/>
  <c r="J4" i="44"/>
  <c r="J5" i="44"/>
  <c r="J6" i="44"/>
  <c r="J7" i="44"/>
  <c r="J8" i="44"/>
  <c r="J9" i="44"/>
  <c r="J10" i="44"/>
  <c r="J11" i="44"/>
  <c r="J12" i="44"/>
  <c r="J13" i="44"/>
  <c r="J14" i="44"/>
  <c r="J3" i="44"/>
  <c r="H4" i="44"/>
  <c r="H5" i="44"/>
  <c r="H6" i="44"/>
  <c r="H7" i="44"/>
  <c r="H8" i="44"/>
  <c r="H9" i="44"/>
  <c r="H10" i="44"/>
  <c r="H11" i="44"/>
  <c r="H12" i="44"/>
  <c r="H13" i="44"/>
  <c r="H14" i="44"/>
  <c r="H3" i="44"/>
  <c r="C8" i="50" l="1"/>
  <c r="C7" i="50"/>
  <c r="D2" i="50"/>
  <c r="C2" i="50"/>
  <c r="F16" i="53"/>
  <c r="F15" i="53"/>
  <c r="F14" i="53"/>
  <c r="F13" i="53"/>
  <c r="F12" i="53"/>
  <c r="F11" i="53"/>
  <c r="F10" i="53"/>
  <c r="F9" i="53"/>
  <c r="F8" i="53"/>
  <c r="F7" i="53"/>
  <c r="F6" i="53"/>
  <c r="F5" i="53"/>
  <c r="F4" i="53"/>
  <c r="F3" i="53"/>
  <c r="A2" i="52"/>
  <c r="A10" i="52" s="1"/>
  <c r="C10" i="52" l="1"/>
  <c r="E10" i="52" s="1"/>
  <c r="G10" i="52" s="1"/>
  <c r="G16" i="49"/>
  <c r="G15" i="49"/>
  <c r="G14" i="49"/>
  <c r="G13" i="49"/>
  <c r="G12" i="49"/>
  <c r="G11" i="49"/>
  <c r="G10" i="49"/>
  <c r="G9" i="49"/>
  <c r="G8" i="49"/>
  <c r="G7" i="49"/>
  <c r="G6" i="49"/>
  <c r="G5" i="49"/>
  <c r="G4" i="49"/>
  <c r="G3" i="49"/>
  <c r="G16" i="48" l="1"/>
  <c r="G15" i="48"/>
  <c r="G14" i="48"/>
  <c r="G13" i="48"/>
  <c r="G12" i="48"/>
  <c r="G11" i="48"/>
  <c r="G10" i="48"/>
  <c r="G9" i="48"/>
  <c r="G8" i="48"/>
  <c r="G7" i="48"/>
  <c r="G6" i="48"/>
  <c r="G5" i="48"/>
  <c r="G4" i="48"/>
  <c r="G3" i="48"/>
</calcChain>
</file>

<file path=xl/sharedStrings.xml><?xml version="1.0" encoding="utf-8"?>
<sst xmlns="http://schemas.openxmlformats.org/spreadsheetml/2006/main" count="457" uniqueCount="189">
  <si>
    <t>Enero</t>
  </si>
  <si>
    <t>Febrero</t>
  </si>
  <si>
    <t>Total</t>
  </si>
  <si>
    <t>RUT</t>
  </si>
  <si>
    <t>NOMBRE</t>
  </si>
  <si>
    <t>03.903.946-K</t>
  </si>
  <si>
    <t>Castro Córdova Silvia</t>
  </si>
  <si>
    <t>Chávez González Elsa</t>
  </si>
  <si>
    <t>05.334.664-2</t>
  </si>
  <si>
    <t>Catalán Toro Armanda</t>
  </si>
  <si>
    <t>Zona</t>
  </si>
  <si>
    <t>Norte</t>
  </si>
  <si>
    <t>Sur</t>
  </si>
  <si>
    <t>Centro</t>
  </si>
  <si>
    <t>Contreras Márquez Laura</t>
  </si>
  <si>
    <t>Acevedo Navarro José</t>
  </si>
  <si>
    <t>Calderón Galaz Jose</t>
  </si>
  <si>
    <t>Belmar Hormazábal Rodrigo</t>
  </si>
  <si>
    <t>Blanco Vera Washington</t>
  </si>
  <si>
    <t>Astudillo Pereira Verónica</t>
  </si>
  <si>
    <t>Alarcón Casanova Sergio</t>
  </si>
  <si>
    <t>Armijo Lizama Leonardo</t>
  </si>
  <si>
    <t>Dinara Lopez</t>
  </si>
  <si>
    <t>Elisa Mota</t>
  </si>
  <si>
    <t>Alicia Perez</t>
  </si>
  <si>
    <t>04.308.131-4</t>
  </si>
  <si>
    <t>Aranguiz Figueroa Carlos</t>
  </si>
  <si>
    <t>RENTA</t>
  </si>
  <si>
    <t>05.057.894-1</t>
  </si>
  <si>
    <t>06.134.686-4</t>
  </si>
  <si>
    <t>Azócar Riffo Herminda</t>
  </si>
  <si>
    <t>06.235.162-4</t>
  </si>
  <si>
    <t>06.388.776-5</t>
  </si>
  <si>
    <t>06.434.788-8</t>
  </si>
  <si>
    <t>AFP</t>
  </si>
  <si>
    <t>SALUD</t>
  </si>
  <si>
    <t>NIVEL EDUC.</t>
  </si>
  <si>
    <t>C.COSTO</t>
  </si>
  <si>
    <t>DEPTO.</t>
  </si>
  <si>
    <t>07.411.669-8</t>
  </si>
  <si>
    <t>Carvajal Toro Marcos</t>
  </si>
  <si>
    <t>CUPRUM</t>
  </si>
  <si>
    <t>Banmédica</t>
  </si>
  <si>
    <t>TECNICO</t>
  </si>
  <si>
    <t>FINANZAS</t>
  </si>
  <si>
    <t>CAPACITACION</t>
  </si>
  <si>
    <t>Normédica</t>
  </si>
  <si>
    <t>VENTAS</t>
  </si>
  <si>
    <t>CONTABILIDAD</t>
  </si>
  <si>
    <t>CAPITAL</t>
  </si>
  <si>
    <t>Consalud</t>
  </si>
  <si>
    <t>RR.HH</t>
  </si>
  <si>
    <t>07.465.885-7</t>
  </si>
  <si>
    <t>Campos Carrasco Isabel</t>
  </si>
  <si>
    <t>Promepart</t>
  </si>
  <si>
    <t>MARKETING</t>
  </si>
  <si>
    <t>Más Vida</t>
  </si>
  <si>
    <t>PERSONAL</t>
  </si>
  <si>
    <t>05.338.084-0</t>
  </si>
  <si>
    <t>Berríos Castro Armando</t>
  </si>
  <si>
    <t>Vida Plena</t>
  </si>
  <si>
    <t>Fonasa</t>
  </si>
  <si>
    <t>REMUNERACIONES</t>
  </si>
  <si>
    <t>07.526.244-2</t>
  </si>
  <si>
    <t>Cantillana Pavez Raul</t>
  </si>
  <si>
    <t>Tres Vida</t>
  </si>
  <si>
    <t>PROFESIONAL</t>
  </si>
  <si>
    <t>05.299.873-5</t>
  </si>
  <si>
    <t>Aranguiz Figueroa Emilio</t>
  </si>
  <si>
    <t>Nombre</t>
  </si>
  <si>
    <t>MAYUSCULAS</t>
  </si>
  <si>
    <t>MINUSCULAS</t>
  </si>
  <si>
    <t>NOMBRE PROPIO</t>
  </si>
  <si>
    <t>Marzo</t>
  </si>
  <si>
    <t>Fecha Hoy</t>
  </si>
  <si>
    <t>Feriados</t>
  </si>
  <si>
    <t>Días Habiles</t>
  </si>
  <si>
    <t>DIALAB</t>
  </si>
  <si>
    <t>Fecha Salida</t>
  </si>
  <si>
    <t>DIAS.LAB</t>
  </si>
  <si>
    <t>FECHA INICIO</t>
  </si>
  <si>
    <t>Edad</t>
  </si>
  <si>
    <t>Nac.</t>
  </si>
  <si>
    <t>Hoy</t>
  </si>
  <si>
    <t>N° Días</t>
  </si>
  <si>
    <t>FECHA ENTREGA</t>
  </si>
  <si>
    <t>Feriado</t>
  </si>
  <si>
    <t>Fecha Exacta</t>
  </si>
  <si>
    <t>Años</t>
  </si>
  <si>
    <t>Meses</t>
  </si>
  <si>
    <t>Días</t>
  </si>
  <si>
    <t>Retorno</t>
  </si>
  <si>
    <t>Día Nac</t>
  </si>
  <si>
    <t>Día</t>
  </si>
  <si>
    <t>Mes</t>
  </si>
  <si>
    <t>Año</t>
  </si>
  <si>
    <t xml:space="preserve">Desglose </t>
  </si>
  <si>
    <t>Valor Hr. Extra</t>
  </si>
  <si>
    <t>Valor Regular</t>
  </si>
  <si>
    <t>Horas por día Jornada</t>
  </si>
  <si>
    <t>Ingreso Jornada</t>
  </si>
  <si>
    <t>TRABAJADOR</t>
  </si>
  <si>
    <t>Hr. Entrada</t>
  </si>
  <si>
    <t>Hr. Salida</t>
  </si>
  <si>
    <t>Horas</t>
  </si>
  <si>
    <t>Extras</t>
  </si>
  <si>
    <t>Extras $</t>
  </si>
  <si>
    <t>Atrasos</t>
  </si>
  <si>
    <t>TOTALES</t>
  </si>
  <si>
    <t>FACTOR</t>
  </si>
  <si>
    <t>Valores</t>
  </si>
  <si>
    <t>Valor 1</t>
  </si>
  <si>
    <t>Valor 2</t>
  </si>
  <si>
    <t>Suma</t>
  </si>
  <si>
    <t>Dia.lab</t>
  </si>
  <si>
    <t>Dias.Lab</t>
  </si>
  <si>
    <t>N° Folio</t>
  </si>
  <si>
    <t>Documento</t>
  </si>
  <si>
    <t xml:space="preserve">Fecha Ingreso </t>
  </si>
  <si>
    <t>Presenta Doc. Ingresoo</t>
  </si>
  <si>
    <t>Docuemtanción inscripción</t>
  </si>
  <si>
    <t>Inscripción Proyecto</t>
  </si>
  <si>
    <t>Fecha Nac.</t>
  </si>
  <si>
    <t>PATERNO</t>
  </si>
  <si>
    <t>MATERNO</t>
  </si>
  <si>
    <t>Carvajal</t>
  </si>
  <si>
    <t>Toro</t>
  </si>
  <si>
    <t>Marcos</t>
  </si>
  <si>
    <t>Castro</t>
  </si>
  <si>
    <t>Córdova</t>
  </si>
  <si>
    <t>Silvia</t>
  </si>
  <si>
    <t>Catalán</t>
  </si>
  <si>
    <t>Armanda</t>
  </si>
  <si>
    <t>Campos</t>
  </si>
  <si>
    <t>Carrasco</t>
  </si>
  <si>
    <t>Isabel</t>
  </si>
  <si>
    <t>Chávez</t>
  </si>
  <si>
    <t>González</t>
  </si>
  <si>
    <t>Elsa</t>
  </si>
  <si>
    <t>Belmar</t>
  </si>
  <si>
    <t>Hormazábal</t>
  </si>
  <si>
    <t>Rodrigo</t>
  </si>
  <si>
    <t>Blanco</t>
  </si>
  <si>
    <t>Vera</t>
  </si>
  <si>
    <t>Washington</t>
  </si>
  <si>
    <t>Berríos</t>
  </si>
  <si>
    <t>Armando</t>
  </si>
  <si>
    <t>Azócar</t>
  </si>
  <si>
    <t>Riffo</t>
  </si>
  <si>
    <t>Herminda</t>
  </si>
  <si>
    <t>Contreras</t>
  </si>
  <si>
    <t>Márquez</t>
  </si>
  <si>
    <t>Laura</t>
  </si>
  <si>
    <t>Cantillana</t>
  </si>
  <si>
    <t>Pavez</t>
  </si>
  <si>
    <t>Raul</t>
  </si>
  <si>
    <t>Aranguiz</t>
  </si>
  <si>
    <t>Figueroa</t>
  </si>
  <si>
    <t>Emilio</t>
  </si>
  <si>
    <t>1.-  Concaternar CONCAT</t>
  </si>
  <si>
    <t>2.- Función &amp;</t>
  </si>
  <si>
    <t>CARVAJAL TORO MARCOS</t>
  </si>
  <si>
    <t>CASTRO CÓRDOVA SILVIA</t>
  </si>
  <si>
    <t>Pegar Especial</t>
  </si>
  <si>
    <t>Etiquetas de fila</t>
  </si>
  <si>
    <t>Suma de RENTA</t>
  </si>
  <si>
    <t>Total general</t>
  </si>
  <si>
    <t>Etiquetas de columna</t>
  </si>
  <si>
    <t>Total CONTABILIDAD</t>
  </si>
  <si>
    <t>Total CAPACITACION</t>
  </si>
  <si>
    <t>Total MARKETING</t>
  </si>
  <si>
    <t>Total PERSONAL</t>
  </si>
  <si>
    <t>Total REMUNERACIONES</t>
  </si>
  <si>
    <t>Suma de RENTA2</t>
  </si>
  <si>
    <t>N° Operadores</t>
  </si>
  <si>
    <t>Suma de Impues</t>
  </si>
  <si>
    <t>Suma de Alcance</t>
  </si>
  <si>
    <t>88.888.888-8</t>
  </si>
  <si>
    <t>Nuevo Integrante</t>
  </si>
  <si>
    <t>HABITAT</t>
  </si>
  <si>
    <t>N° OPERADORES</t>
  </si>
  <si>
    <t>Proveedor</t>
  </si>
  <si>
    <t>Mayor = a</t>
  </si>
  <si>
    <t>Menor = a</t>
  </si>
  <si>
    <t>Entre</t>
  </si>
  <si>
    <t>Texto Zona</t>
  </si>
  <si>
    <t>Semáforo</t>
  </si>
  <si>
    <t>Verde</t>
  </si>
  <si>
    <t>Amarillo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</si>
</sst>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43" formatCode="_ * #,##0.00_ ;_ * \-#,##0.00_ ;_ * &quot;-&quot;??_ ;_ @_ "/>
    <numFmt numFmtId="164" formatCode="dd/mm/yyyy;@"/>
    <numFmt numFmtId="165" formatCode="h:mm:ss;@"/>
    <numFmt numFmtId="166" formatCode="dd\-mm\-yy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b/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2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theme="8" tint="-0.249977111117893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thin">
        <color theme="8" tint="0.79998168889431442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1" xfId="0" applyBorder="1"/>
    <xf numFmtId="0" fontId="0" fillId="0" borderId="2" xfId="0" applyBorder="1" applyAlignment="1">
      <alignment horizontal="center"/>
    </xf>
    <xf numFmtId="3" fontId="0" fillId="0" borderId="0" xfId="0" applyNumberFormat="1"/>
    <xf numFmtId="3" fontId="0" fillId="0" borderId="1" xfId="0" applyNumberFormat="1" applyBorder="1"/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3" fontId="0" fillId="0" borderId="2" xfId="0" applyNumberFormat="1" applyBorder="1"/>
    <xf numFmtId="3" fontId="0" fillId="0" borderId="4" xfId="0" applyNumberFormat="1" applyBorder="1"/>
    <xf numFmtId="0" fontId="2" fillId="4" borderId="1" xfId="3" applyFont="1" applyFill="1" applyBorder="1" applyAlignment="1">
      <alignment horizontal="center"/>
    </xf>
    <xf numFmtId="0" fontId="0" fillId="3" borderId="3" xfId="0" applyFill="1" applyBorder="1"/>
    <xf numFmtId="0" fontId="0" fillId="3" borderId="3" xfId="0" applyFill="1" applyBorder="1" applyAlignment="1">
      <alignment horizontal="center"/>
    </xf>
    <xf numFmtId="164" fontId="0" fillId="0" borderId="2" xfId="0" applyNumberFormat="1" applyBorder="1"/>
    <xf numFmtId="14" fontId="0" fillId="0" borderId="2" xfId="0" applyNumberFormat="1" applyBorder="1"/>
    <xf numFmtId="14" fontId="0" fillId="0" borderId="0" xfId="0" applyNumberFormat="1"/>
    <xf numFmtId="1" fontId="0" fillId="0" borderId="2" xfId="0" applyNumberFormat="1" applyBorder="1" applyAlignment="1">
      <alignment horizontal="center"/>
    </xf>
    <xf numFmtId="1" fontId="0" fillId="0" borderId="0" xfId="0" applyNumberFormat="1"/>
    <xf numFmtId="0" fontId="0" fillId="5" borderId="2" xfId="0" applyFill="1" applyBorder="1"/>
    <xf numFmtId="165" fontId="0" fillId="0" borderId="2" xfId="0" applyNumberFormat="1" applyBorder="1"/>
    <xf numFmtId="165" fontId="0" fillId="0" borderId="1" xfId="0" applyNumberFormat="1" applyBorder="1"/>
    <xf numFmtId="20" fontId="0" fillId="0" borderId="0" xfId="0" applyNumberFormat="1"/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165" fontId="0" fillId="0" borderId="0" xfId="0" applyNumberFormat="1"/>
    <xf numFmtId="46" fontId="0" fillId="0" borderId="0" xfId="0" applyNumberFormat="1"/>
    <xf numFmtId="2" fontId="0" fillId="0" borderId="0" xfId="0" applyNumberFormat="1"/>
    <xf numFmtId="9" fontId="0" fillId="0" borderId="0" xfId="0" applyNumberFormat="1"/>
    <xf numFmtId="3" fontId="0" fillId="0" borderId="5" xfId="0" applyNumberFormat="1" applyBorder="1"/>
    <xf numFmtId="166" fontId="0" fillId="0" borderId="0" xfId="0" applyNumberFormat="1" applyAlignment="1">
      <alignment horizontal="center"/>
    </xf>
    <xf numFmtId="164" fontId="0" fillId="0" borderId="0" xfId="0" applyNumberFormat="1"/>
    <xf numFmtId="166" fontId="0" fillId="0" borderId="2" xfId="0" applyNumberFormat="1" applyBorder="1"/>
    <xf numFmtId="166" fontId="0" fillId="0" borderId="0" xfId="0" applyNumberFormat="1"/>
    <xf numFmtId="166" fontId="0" fillId="0" borderId="1" xfId="0" applyNumberFormat="1" applyBorder="1" applyAlignment="1">
      <alignment horizontal="center"/>
    </xf>
    <xf numFmtId="166" fontId="0" fillId="0" borderId="1" xfId="0" applyNumberFormat="1" applyBorder="1"/>
    <xf numFmtId="1" fontId="0" fillId="0" borderId="1" xfId="0" applyNumberFormat="1" applyBorder="1"/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3" xfId="0" applyFill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0" fontId="0" fillId="0" borderId="0" xfId="0" applyNumberFormat="1"/>
    <xf numFmtId="0" fontId="0" fillId="0" borderId="0" xfId="0" applyNumberFormat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3" fontId="0" fillId="0" borderId="0" xfId="0" applyNumberFormat="1" applyFill="1" applyBorder="1"/>
    <xf numFmtId="0" fontId="4" fillId="7" borderId="6" xfId="0" applyFont="1" applyFill="1" applyBorder="1"/>
    <xf numFmtId="0" fontId="4" fillId="7" borderId="6" xfId="0" applyFont="1" applyFill="1" applyBorder="1" applyAlignment="1">
      <alignment horizontal="center"/>
    </xf>
    <xf numFmtId="0" fontId="0" fillId="0" borderId="4" xfId="0" applyBorder="1"/>
    <xf numFmtId="41" fontId="0" fillId="0" borderId="4" xfId="4" applyFont="1" applyBorder="1"/>
    <xf numFmtId="0" fontId="0" fillId="0" borderId="7" xfId="0" applyFill="1" applyBorder="1"/>
    <xf numFmtId="41" fontId="0" fillId="0" borderId="7" xfId="4" applyFont="1" applyBorder="1"/>
    <xf numFmtId="0" fontId="0" fillId="3" borderId="0" xfId="0" applyFill="1" applyBorder="1" applyAlignment="1">
      <alignment horizontal="center"/>
    </xf>
    <xf numFmtId="41" fontId="0" fillId="0" borderId="2" xfId="4" applyFont="1" applyBorder="1"/>
    <xf numFmtId="0" fontId="0" fillId="8" borderId="0" xfId="0" applyFill="1"/>
    <xf numFmtId="164" fontId="0" fillId="0" borderId="1" xfId="0" applyNumberFormat="1" applyBorder="1"/>
    <xf numFmtId="3" fontId="0" fillId="0" borderId="0" xfId="0" applyNumberFormat="1" applyProtection="1">
      <protection locked="0"/>
    </xf>
    <xf numFmtId="3" fontId="0" fillId="0" borderId="1" xfId="0" applyNumberFormat="1" applyBorder="1" applyProtection="1">
      <protection locked="0"/>
    </xf>
  </cellXfs>
  <cellStyles count="5">
    <cellStyle name="Heading" xfId="3" xr:uid="{EA17CB6C-7DE4-4EF1-A2D5-1C27DAB5977A}"/>
    <cellStyle name="Millares [0]" xfId="4" builtinId="6"/>
    <cellStyle name="Millares [0] 6" xfId="2" xr:uid="{4135A866-4873-4997-8010-CE0AD97796C2}"/>
    <cellStyle name="Millares 2" xfId="1" xr:uid="{78DCB04D-544B-48A6-B605-00BA525C6838}"/>
    <cellStyle name="Normal" xfId="0" builtinId="0"/>
  </cellStyles>
  <dxfs count="30"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theme="8" tint="0.3999450666829432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2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[Clase_291124_Basico_4_FA.xlsx]Dinamica Grafico!TablaDinámica4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cap="none" spc="5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s-CL"/>
              <a:t>N° Opradores / Centro de Costos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cap="none" spc="5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solidFill>
              <a:schemeClr val="accent1">
                <a:lumMod val="75000"/>
              </a:schemeClr>
            </a:solidFill>
          </a:ln>
          <a:effectLst/>
          <a:scene3d>
            <a:camera prst="orthographicFront"/>
            <a:lightRig rig="threePt" dir="t"/>
          </a:scene3d>
          <a:sp3d prstMaterial="translucentPowder">
            <a:contourClr>
              <a:schemeClr val="accent1">
                <a:lumMod val="75000"/>
              </a:schemeClr>
            </a:contourClr>
          </a:sp3d>
        </c:spPr>
        <c:marker>
          <c:symbol val="circle"/>
          <c:size val="6"/>
          <c:spPr>
            <a:solidFill>
              <a:schemeClr val="accent1">
                <a:alpha val="70000"/>
              </a:schemeClr>
            </a:solidFill>
            <a:ln>
              <a:solidFill>
                <a:schemeClr val="accent1">
                  <a:lumMod val="75000"/>
                </a:schemeClr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view3D>
      <c:rotX val="15"/>
      <c:rotY val="20"/>
      <c:depthPercent val="100"/>
      <c:rAngAx val="1"/>
    </c:view3D>
    <c:floor>
      <c:thickness val="0"/>
      <c:spPr>
        <a:solidFill>
          <a:schemeClr val="lt1">
            <a:alpha val="27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'Dinamica Grafico'!$B$3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accent1">
                  <a:lumMod val="75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translucentPowder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'Dinamica Grafico'!$A$4:$A$7</c:f>
              <c:strCache>
                <c:ptCount val="3"/>
                <c:pt idx="0">
                  <c:v>FINANZAS</c:v>
                </c:pt>
                <c:pt idx="1">
                  <c:v>RR.HH</c:v>
                </c:pt>
                <c:pt idx="2">
                  <c:v>VENTAS</c:v>
                </c:pt>
              </c:strCache>
            </c:strRef>
          </c:cat>
          <c:val>
            <c:numRef>
              <c:f>'Dinamica Grafico'!$B$4:$B$7</c:f>
              <c:numCache>
                <c:formatCode>General</c:formatCode>
                <c:ptCount val="3"/>
                <c:pt idx="0">
                  <c:v>1</c:v>
                </c:pt>
                <c:pt idx="1">
                  <c:v>3</c:v>
                </c:pt>
                <c:pt idx="2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C8-4D7E-AF54-FCED47FE8A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244687711"/>
        <c:axId val="1244690591"/>
        <c:axId val="0"/>
      </c:bar3DChart>
      <c:catAx>
        <c:axId val="12446877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244690591"/>
        <c:crosses val="autoZero"/>
        <c:auto val="1"/>
        <c:lblAlgn val="ctr"/>
        <c:lblOffset val="100"/>
        <c:noMultiLvlLbl val="0"/>
      </c:catAx>
      <c:valAx>
        <c:axId val="12446905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OPERADORES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244687711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</c:dTable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rotWithShape="1">
      <a:gsLst>
        <a:gs pos="0">
          <a:schemeClr val="accent5">
            <a:lumMod val="110000"/>
            <a:satMod val="105000"/>
            <a:tint val="67000"/>
          </a:schemeClr>
        </a:gs>
        <a:gs pos="50000">
          <a:schemeClr val="accent5">
            <a:lumMod val="105000"/>
            <a:satMod val="103000"/>
            <a:tint val="73000"/>
          </a:schemeClr>
        </a:gs>
        <a:gs pos="100000">
          <a:schemeClr val="accent5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2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>
            <a:lumMod val="75000"/>
          </a:schemeClr>
        </a:solidFill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>
            <a:lumMod val="75000"/>
          </a:schemeClr>
        </a:solidFill>
      </a:ln>
      <a:scene3d>
        <a:camera prst="orthographicFront"/>
        <a:lightRig rig="threePt" dir="t"/>
      </a:scene3d>
      <a:sp3d prstMaterial="translucentPowder"/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>
            <a:alpha val="70000"/>
          </a:schemeClr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  <a:ln>
        <a:solidFill>
          <a:schemeClr val="phClr">
            <a:lumMod val="75000"/>
          </a:schemeClr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solidFill>
        <a:schemeClr val="lt1">
          <a:alpha val="27000"/>
        </a:schemeClr>
      </a:solidFill>
      <a:sp3d/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0" kern="1200" cap="none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sp3d/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292100</xdr:colOff>
      <xdr:row>1</xdr:row>
      <xdr:rowOff>168275</xdr:rowOff>
    </xdr:from>
    <xdr:to>
      <xdr:col>8</xdr:col>
      <xdr:colOff>292100</xdr:colOff>
      <xdr:row>16</xdr:row>
      <xdr:rowOff>149225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7CCD7DB-C185-8A9B-D104-B4B98AE503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an Carlos Beltrand" refreshedDate="45625.406064351853" createdVersion="8" refreshedVersion="8" minRefreshableVersion="3" recordCount="13" xr:uid="{A1DA7236-A5F4-4698-9442-2CD440EB829F}">
  <cacheSource type="worksheet">
    <worksheetSource ref="B2:I15" sheet="Tabla Dinamica"/>
  </cacheSource>
  <cacheFields count="10">
    <cacheField name="RUT" numFmtId="0">
      <sharedItems/>
    </cacheField>
    <cacheField name="NOMBRE" numFmtId="0">
      <sharedItems count="13">
        <s v="Carvajal Toro Marcos"/>
        <s v="Castro Córdova Silvia"/>
        <s v="Catalán Toro Armanda"/>
        <s v="Campos Carrasco Isabel"/>
        <s v="Chávez González Elsa"/>
        <s v="Belmar Hormazábal Rodrigo"/>
        <s v="Blanco Vera Washington"/>
        <s v="Berríos Castro Armando"/>
        <s v="Azócar Riffo Herminda"/>
        <s v="Contreras Márquez Laura"/>
        <s v="Cantillana Pavez Raul"/>
        <s v="Aranguiz Figueroa Emilio"/>
        <s v="Nuevo Integrante"/>
      </sharedItems>
    </cacheField>
    <cacheField name="AFP" numFmtId="0">
      <sharedItems count="3">
        <s v="CUPRUM"/>
        <s v="CAPITAL"/>
        <s v="HABITAT"/>
      </sharedItems>
    </cacheField>
    <cacheField name="SALUD" numFmtId="0">
      <sharedItems/>
    </cacheField>
    <cacheField name="NIVEL EDUC." numFmtId="0">
      <sharedItems/>
    </cacheField>
    <cacheField name="C.COSTO" numFmtId="0">
      <sharedItems count="3">
        <s v="FINANZAS"/>
        <s v="VENTAS"/>
        <s v="RR.HH"/>
      </sharedItems>
    </cacheField>
    <cacheField name="DEPTO." numFmtId="0">
      <sharedItems count="5">
        <s v="CAPACITACION"/>
        <s v="CONTABILIDAD"/>
        <s v="MARKETING"/>
        <s v="PERSONAL"/>
        <s v="REMUNERACIONES"/>
      </sharedItems>
    </cacheField>
    <cacheField name="RENTA" numFmtId="3">
      <sharedItems containsSemiMixedTypes="0" containsString="0" containsNumber="1" containsInteger="1" minValue="520000" maxValue="830000"/>
    </cacheField>
    <cacheField name="Impues" numFmtId="0" formula="RENTA *13.5%" databaseField="0"/>
    <cacheField name="Alcance" numFmtId="0" formula="RENTA -Impues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an Carlos Beltrand" refreshedDate="45625.406159027778" createdVersion="8" refreshedVersion="8" minRefreshableVersion="3" recordCount="12" xr:uid="{6E46E035-FA5B-4E38-84FF-B9ECA7490483}">
  <cacheSource type="worksheet">
    <worksheetSource ref="B2:I14" sheet="Tabla Dinamica"/>
  </cacheSource>
  <cacheFields count="10">
    <cacheField name="RUT" numFmtId="0">
      <sharedItems/>
    </cacheField>
    <cacheField name="NOMBRE" numFmtId="0">
      <sharedItems count="12">
        <s v="Carvajal Toro Marcos"/>
        <s v="Castro Córdova Silvia"/>
        <s v="Catalán Toro Armanda"/>
        <s v="Campos Carrasco Isabel"/>
        <s v="Chávez González Elsa"/>
        <s v="Belmar Hormazábal Rodrigo"/>
        <s v="Blanco Vera Washington"/>
        <s v="Berríos Castro Armando"/>
        <s v="Azócar Riffo Herminda"/>
        <s v="Contreras Márquez Laura"/>
        <s v="Cantillana Pavez Raul"/>
        <s v="Aranguiz Figueroa Emilio"/>
      </sharedItems>
    </cacheField>
    <cacheField name="AFP" numFmtId="0">
      <sharedItems/>
    </cacheField>
    <cacheField name="SALUD" numFmtId="0">
      <sharedItems/>
    </cacheField>
    <cacheField name="NIVEL EDUC." numFmtId="0">
      <sharedItems/>
    </cacheField>
    <cacheField name="C.COSTO" numFmtId="0">
      <sharedItems count="3">
        <s v="FINANZAS"/>
        <s v="VENTAS"/>
        <s v="RR.HH"/>
      </sharedItems>
    </cacheField>
    <cacheField name="DEPTO." numFmtId="0">
      <sharedItems count="5">
        <s v="CAPACITACION"/>
        <s v="CONTABILIDAD"/>
        <s v="MARKETING"/>
        <s v="PERSONAL"/>
        <s v="REMUNERACIONES"/>
      </sharedItems>
    </cacheField>
    <cacheField name="RENTA" numFmtId="3">
      <sharedItems containsSemiMixedTypes="0" containsString="0" containsNumber="1" containsInteger="1" minValue="520000" maxValue="830000"/>
    </cacheField>
    <cacheField name="Impues" numFmtId="0" formula="RENTA *13.5%" databaseField="0"/>
    <cacheField name="Alcance" numFmtId="0" formula="RENTA -Impues" databaseField="0"/>
  </cacheFields>
  <extLst>
    <ext xmlns:x14="http://schemas.microsoft.com/office/spreadsheetml/2009/9/main" uri="{725AE2AE-9491-48be-B2B4-4EB974FC3084}">
      <x14:pivotCacheDefinition pivotCacheId="1383636184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s v="07.411.669-8"/>
    <x v="0"/>
    <x v="0"/>
    <s v="Banmédica"/>
    <s v="TECNICO"/>
    <x v="0"/>
    <x v="0"/>
    <n v="830000"/>
  </r>
  <r>
    <s v="03.903.946-K"/>
    <x v="1"/>
    <x v="0"/>
    <s v="Normédica"/>
    <s v="TECNICO"/>
    <x v="1"/>
    <x v="1"/>
    <n v="660000"/>
  </r>
  <r>
    <s v="05.334.664-2"/>
    <x v="2"/>
    <x v="1"/>
    <s v="Consalud"/>
    <s v="TECNICO"/>
    <x v="2"/>
    <x v="1"/>
    <n v="550000"/>
  </r>
  <r>
    <s v="07.465.885-7"/>
    <x v="3"/>
    <x v="1"/>
    <s v="Promepart"/>
    <s v="TECNICO"/>
    <x v="1"/>
    <x v="1"/>
    <n v="800000"/>
  </r>
  <r>
    <s v="05.057.894-1"/>
    <x v="4"/>
    <x v="1"/>
    <s v="Banmédica"/>
    <s v="TECNICO"/>
    <x v="1"/>
    <x v="2"/>
    <n v="760000"/>
  </r>
  <r>
    <s v="06.434.788-8"/>
    <x v="5"/>
    <x v="1"/>
    <s v="Más Vida"/>
    <s v="TECNICO"/>
    <x v="1"/>
    <x v="2"/>
    <n v="520000"/>
  </r>
  <r>
    <s v="06.235.162-4"/>
    <x v="6"/>
    <x v="1"/>
    <s v="Más Vida"/>
    <s v="TECNICO"/>
    <x v="1"/>
    <x v="3"/>
    <n v="720000"/>
  </r>
  <r>
    <s v="05.338.084-0"/>
    <x v="7"/>
    <x v="0"/>
    <s v="Vida Plena"/>
    <s v="TECNICO"/>
    <x v="2"/>
    <x v="3"/>
    <n v="630000"/>
  </r>
  <r>
    <s v="06.134.686-4"/>
    <x v="8"/>
    <x v="0"/>
    <s v="Fonasa"/>
    <s v="TECNICO"/>
    <x v="1"/>
    <x v="4"/>
    <n v="635000"/>
  </r>
  <r>
    <s v="06.388.776-5"/>
    <x v="9"/>
    <x v="1"/>
    <s v="Consalud"/>
    <s v="TECNICO"/>
    <x v="2"/>
    <x v="4"/>
    <n v="620000"/>
  </r>
  <r>
    <s v="07.526.244-2"/>
    <x v="10"/>
    <x v="1"/>
    <s v="Tres Vida"/>
    <s v="PROFESIONAL"/>
    <x v="1"/>
    <x v="1"/>
    <n v="660000"/>
  </r>
  <r>
    <s v="05.299.873-5"/>
    <x v="11"/>
    <x v="1"/>
    <s v="Tres Vida"/>
    <s v="PROFESIONAL"/>
    <x v="1"/>
    <x v="2"/>
    <n v="550000"/>
  </r>
  <r>
    <s v="88.888.888-8"/>
    <x v="12"/>
    <x v="2"/>
    <s v="Fonasa"/>
    <s v="TECNICO"/>
    <x v="1"/>
    <x v="1"/>
    <n v="75000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07.411.669-8"/>
    <x v="0"/>
    <s v="CUPRUM"/>
    <s v="Banmédica"/>
    <s v="TECNICO"/>
    <x v="0"/>
    <x v="0"/>
    <n v="830000"/>
  </r>
  <r>
    <s v="03.903.946-K"/>
    <x v="1"/>
    <s v="CUPRUM"/>
    <s v="Normédica"/>
    <s v="TECNICO"/>
    <x v="1"/>
    <x v="1"/>
    <n v="660000"/>
  </r>
  <r>
    <s v="05.334.664-2"/>
    <x v="2"/>
    <s v="CAPITAL"/>
    <s v="Consalud"/>
    <s v="TECNICO"/>
    <x v="2"/>
    <x v="1"/>
    <n v="550000"/>
  </r>
  <r>
    <s v="07.465.885-7"/>
    <x v="3"/>
    <s v="CAPITAL"/>
    <s v="Promepart"/>
    <s v="TECNICO"/>
    <x v="1"/>
    <x v="1"/>
    <n v="800000"/>
  </r>
  <r>
    <s v="05.057.894-1"/>
    <x v="4"/>
    <s v="CAPITAL"/>
    <s v="Banmédica"/>
    <s v="TECNICO"/>
    <x v="1"/>
    <x v="2"/>
    <n v="760000"/>
  </r>
  <r>
    <s v="06.434.788-8"/>
    <x v="5"/>
    <s v="CAPITAL"/>
    <s v="Más Vida"/>
    <s v="TECNICO"/>
    <x v="1"/>
    <x v="2"/>
    <n v="520000"/>
  </r>
  <r>
    <s v="06.235.162-4"/>
    <x v="6"/>
    <s v="CAPITAL"/>
    <s v="Más Vida"/>
    <s v="TECNICO"/>
    <x v="1"/>
    <x v="3"/>
    <n v="720000"/>
  </r>
  <r>
    <s v="05.338.084-0"/>
    <x v="7"/>
    <s v="CUPRUM"/>
    <s v="Vida Plena"/>
    <s v="TECNICO"/>
    <x v="2"/>
    <x v="3"/>
    <n v="630000"/>
  </r>
  <r>
    <s v="06.134.686-4"/>
    <x v="8"/>
    <s v="CUPRUM"/>
    <s v="Fonasa"/>
    <s v="TECNICO"/>
    <x v="1"/>
    <x v="4"/>
    <n v="635000"/>
  </r>
  <r>
    <s v="06.388.776-5"/>
    <x v="9"/>
    <s v="CAPITAL"/>
    <s v="Consalud"/>
    <s v="TECNICO"/>
    <x v="2"/>
    <x v="4"/>
    <n v="620000"/>
  </r>
  <r>
    <s v="07.526.244-2"/>
    <x v="10"/>
    <s v="CAPITAL"/>
    <s v="Tres Vida"/>
    <s v="PROFESIONAL"/>
    <x v="1"/>
    <x v="1"/>
    <n v="660000"/>
  </r>
  <r>
    <s v="05.299.873-5"/>
    <x v="11"/>
    <s v="CAPITAL"/>
    <s v="Tres Vida"/>
    <s v="PROFESIONAL"/>
    <x v="1"/>
    <x v="2"/>
    <n v="5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280C46C-5451-4137-982E-BBF6FDD2A12D}" name="TablaDinámica2" cacheId="71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E28" firstHeaderRow="1" firstDataRow="2" firstDataCol="1"/>
  <pivotFields count="10">
    <pivotField subtotalTop="0" showAll="0"/>
    <pivotField axis="axisRow" subtotalTop="0" showAll="0">
      <items count="14">
        <item x="11"/>
        <item x="8"/>
        <item x="5"/>
        <item x="7"/>
        <item x="6"/>
        <item x="3"/>
        <item x="10"/>
        <item x="0"/>
        <item x="1"/>
        <item x="2"/>
        <item x="4"/>
        <item x="9"/>
        <item x="12"/>
        <item t="default"/>
      </items>
    </pivotField>
    <pivotField subtotalTop="0" multipleItemSelectionAllowed="1" showAll="0"/>
    <pivotField subtotalTop="0" showAll="0"/>
    <pivotField subtotalTop="0" showAll="0"/>
    <pivotField axis="axisCol" subtotalTop="0" showAll="0">
      <items count="4">
        <item x="0"/>
        <item x="2"/>
        <item x="1"/>
        <item t="default"/>
      </items>
    </pivotField>
    <pivotField axis="axisRow" subtotalTop="0" showAll="0">
      <items count="6">
        <item x="1"/>
        <item x="0"/>
        <item x="2"/>
        <item x="3"/>
        <item x="4"/>
        <item t="default"/>
      </items>
    </pivotField>
    <pivotField dataField="1" numFmtId="3" subtotalTop="0" showAll="0"/>
    <pivotField subtotalTop="0" dragToRow="0" dragToCol="0" dragToPage="0" showAll="0" defaultSubtotal="0"/>
    <pivotField subtotalTop="0" dragToRow="0" dragToCol="0" dragToPage="0" showAll="0" defaultSubtotal="0"/>
  </pivotFields>
  <rowFields count="2">
    <field x="6"/>
    <field x="1"/>
  </rowFields>
  <rowItems count="24">
    <i>
      <x/>
    </i>
    <i r="1">
      <x v="5"/>
    </i>
    <i r="1">
      <x v="6"/>
    </i>
    <i r="1">
      <x v="8"/>
    </i>
    <i r="1">
      <x v="9"/>
    </i>
    <i r="1">
      <x v="12"/>
    </i>
    <i t="default">
      <x/>
    </i>
    <i>
      <x v="1"/>
    </i>
    <i r="1">
      <x v="7"/>
    </i>
    <i t="default">
      <x v="1"/>
    </i>
    <i>
      <x v="2"/>
    </i>
    <i r="1">
      <x/>
    </i>
    <i r="1">
      <x v="2"/>
    </i>
    <i r="1">
      <x v="10"/>
    </i>
    <i t="default">
      <x v="2"/>
    </i>
    <i>
      <x v="3"/>
    </i>
    <i r="1">
      <x v="3"/>
    </i>
    <i r="1">
      <x v="4"/>
    </i>
    <i t="default">
      <x v="3"/>
    </i>
    <i>
      <x v="4"/>
    </i>
    <i r="1">
      <x v="1"/>
    </i>
    <i r="1">
      <x v="11"/>
    </i>
    <i t="default">
      <x v="4"/>
    </i>
    <i t="grand">
      <x/>
    </i>
  </rowItems>
  <colFields count="1">
    <field x="5"/>
  </colFields>
  <colItems count="4">
    <i>
      <x/>
    </i>
    <i>
      <x v="1"/>
    </i>
    <i>
      <x v="2"/>
    </i>
    <i t="grand">
      <x/>
    </i>
  </colItems>
  <dataFields count="1">
    <dataField name="Suma de RENTA" fld="7" baseField="0" baseItem="0" numFmtId="3"/>
  </dataFields>
  <pivotTableStyleInfo name="PivotStyleMedium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EBDF3E6-AB95-42EC-84E2-7916AFE237E9}" name="TablaDinámica3" cacheId="69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C23" firstHeaderRow="0" firstDataRow="1" firstDataCol="1"/>
  <pivotFields count="10">
    <pivotField subtotalTop="0" showAll="0"/>
    <pivotField axis="axisRow" subtotalTop="0" showAll="0">
      <items count="13">
        <item x="11"/>
        <item x="8"/>
        <item x="5"/>
        <item x="7"/>
        <item x="6"/>
        <item x="3"/>
        <item x="10"/>
        <item x="0"/>
        <item x="1"/>
        <item x="2"/>
        <item x="4"/>
        <item x="9"/>
        <item t="default"/>
      </items>
    </pivotField>
    <pivotField subtotalTop="0" showAll="0"/>
    <pivotField subtotalTop="0" showAll="0"/>
    <pivotField subtotalTop="0" showAll="0"/>
    <pivotField subtotalTop="0" showAll="0"/>
    <pivotField axis="axisRow" subtotalTop="0" showAll="0">
      <items count="6">
        <item x="1"/>
        <item x="0"/>
        <item x="2"/>
        <item x="3"/>
        <item sd="0" x="4"/>
        <item t="default"/>
      </items>
    </pivotField>
    <pivotField dataField="1" numFmtId="3" subtotalTop="0" showAll="0"/>
    <pivotField subtotalTop="0" dragToRow="0" dragToCol="0" dragToPage="0" showAll="0" defaultSubtotal="0"/>
    <pivotField subtotalTop="0" dragToRow="0" dragToCol="0" dragToPage="0" showAll="0" defaultSubtotal="0"/>
  </pivotFields>
  <rowFields count="2">
    <field x="6"/>
    <field x="1"/>
  </rowFields>
  <rowItems count="20">
    <i>
      <x/>
    </i>
    <i r="1">
      <x v="5"/>
    </i>
    <i r="1">
      <x v="6"/>
    </i>
    <i r="1">
      <x v="8"/>
    </i>
    <i r="1">
      <x v="9"/>
    </i>
    <i t="default">
      <x/>
    </i>
    <i>
      <x v="1"/>
    </i>
    <i r="1">
      <x v="7"/>
    </i>
    <i t="default">
      <x v="1"/>
    </i>
    <i>
      <x v="2"/>
    </i>
    <i r="1">
      <x/>
    </i>
    <i r="1">
      <x v="2"/>
    </i>
    <i r="1">
      <x v="10"/>
    </i>
    <i t="default">
      <x v="2"/>
    </i>
    <i>
      <x v="3"/>
    </i>
    <i r="1">
      <x v="3"/>
    </i>
    <i r="1">
      <x v="4"/>
    </i>
    <i t="default">
      <x v="3"/>
    </i>
    <i>
      <x v="4"/>
    </i>
    <i t="grand">
      <x/>
    </i>
  </rowItems>
  <colFields count="1">
    <field x="-2"/>
  </colFields>
  <colItems count="2">
    <i>
      <x/>
    </i>
    <i i="1">
      <x v="1"/>
    </i>
  </colItems>
  <dataFields count="2">
    <dataField name="Suma de RENTA" fld="7" baseField="6" baseItem="0" numFmtId="3"/>
    <dataField name="Suma de RENTA2" fld="7" showDataAs="percentOfTotal" baseField="6" baseItem="0" numFmtId="10"/>
  </dataFields>
  <pivotTableStyleInfo name="PivotStyleMedium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527E5D3-564B-4008-84A6-B2BBDFCD3DDB}" name="TablaDinámica4" cacheId="69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3">
  <location ref="A3:B7" firstHeaderRow="1" firstDataRow="1" firstDataCol="1"/>
  <pivotFields count="10">
    <pivotField showAll="0"/>
    <pivotField showAll="0"/>
    <pivotField showAll="0"/>
    <pivotField showAll="0"/>
    <pivotField showAll="0"/>
    <pivotField axis="axisRow" showAll="0">
      <items count="4">
        <item x="0"/>
        <item x="2"/>
        <item x="1"/>
        <item t="default"/>
      </items>
    </pivotField>
    <pivotField showAll="0"/>
    <pivotField dataField="1" numFmtId="3" showAll="0"/>
    <pivotField dragToRow="0" dragToCol="0" dragToPage="0" showAll="0" defaultSubtotal="0"/>
    <pivotField dragToRow="0" dragToCol="0" dragToPage="0" showAll="0" defaultSubtotal="0"/>
  </pivotFields>
  <rowFields count="1">
    <field x="5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N° Operadores" fld="7" subtotal="count" baseField="5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74196F6-5111-493A-A05D-5C34822A5DED}" name="TablaDinámica5" cacheId="69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D26" firstHeaderRow="0" firstDataRow="1" firstDataCol="1"/>
  <pivotFields count="10">
    <pivotField subtotalTop="0" showAll="0"/>
    <pivotField axis="axisRow" subtotalTop="0" showAll="0">
      <items count="13">
        <item x="11"/>
        <item x="8"/>
        <item x="5"/>
        <item x="7"/>
        <item x="6"/>
        <item x="3"/>
        <item x="10"/>
        <item x="0"/>
        <item x="1"/>
        <item x="2"/>
        <item x="4"/>
        <item x="9"/>
        <item t="default"/>
      </items>
    </pivotField>
    <pivotField subtotalTop="0" showAll="0"/>
    <pivotField subtotalTop="0" showAll="0"/>
    <pivotField subtotalTop="0" showAll="0"/>
    <pivotField subtotalTop="0" showAll="0"/>
    <pivotField axis="axisRow" subtotalTop="0" showAll="0">
      <items count="6">
        <item x="1"/>
        <item x="0"/>
        <item x="2"/>
        <item x="3"/>
        <item x="4"/>
        <item t="default"/>
      </items>
    </pivotField>
    <pivotField dataField="1" numFmtId="3" subtotalTop="0" showAll="0"/>
    <pivotField dataField="1" subtotalTop="0" dragToRow="0" dragToCol="0" dragToPage="0" showAll="0" defaultSubtotal="0"/>
    <pivotField dataField="1" subtotalTop="0" dragToRow="0" dragToCol="0" dragToPage="0" showAll="0" defaultSubtotal="0"/>
  </pivotFields>
  <rowFields count="2">
    <field x="6"/>
    <field x="1"/>
  </rowFields>
  <rowItems count="23">
    <i>
      <x/>
    </i>
    <i r="1">
      <x v="5"/>
    </i>
    <i r="1">
      <x v="6"/>
    </i>
    <i r="1">
      <x v="8"/>
    </i>
    <i r="1">
      <x v="9"/>
    </i>
    <i t="default">
      <x/>
    </i>
    <i>
      <x v="1"/>
    </i>
    <i r="1">
      <x v="7"/>
    </i>
    <i t="default">
      <x v="1"/>
    </i>
    <i>
      <x v="2"/>
    </i>
    <i r="1">
      <x/>
    </i>
    <i r="1">
      <x v="2"/>
    </i>
    <i r="1">
      <x v="10"/>
    </i>
    <i t="default">
      <x v="2"/>
    </i>
    <i>
      <x v="3"/>
    </i>
    <i r="1">
      <x v="3"/>
    </i>
    <i r="1">
      <x v="4"/>
    </i>
    <i t="default">
      <x v="3"/>
    </i>
    <i>
      <x v="4"/>
    </i>
    <i r="1">
      <x v="1"/>
    </i>
    <i r="1">
      <x v="11"/>
    </i>
    <i t="default">
      <x v="4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a de RENTA" fld="7" baseField="0" baseItem="0" numFmtId="3"/>
    <dataField name="Suma de Impues" fld="8" baseField="0" baseItem="0" numFmtId="3"/>
    <dataField name="Suma de Alcance" fld="9" baseField="0" baseItem="0" numFmtId="3"/>
  </dataFields>
  <pivotTableStyleInfo name="PivotStyleMedium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F88ABE2-2B53-415F-A8E6-17C5FBF25C0F}" name="TablaDinámica6" cacheId="71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K2:L6" firstHeaderRow="1" firstDataRow="1" firstDataCol="1"/>
  <pivotFields count="10">
    <pivotField showAll="0"/>
    <pivotField showAll="0"/>
    <pivotField axis="axisRow" showAll="0">
      <items count="4">
        <item x="1"/>
        <item x="0"/>
        <item x="2"/>
        <item t="default"/>
      </items>
    </pivotField>
    <pivotField showAll="0"/>
    <pivotField showAll="0"/>
    <pivotField showAll="0"/>
    <pivotField showAll="0"/>
    <pivotField dataField="1" numFmtId="3" showAll="0"/>
    <pivotField dragToRow="0" dragToCol="0" dragToPage="0" showAll="0" defaultSubtotal="0"/>
    <pivotField dragToRow="0" dragToCol="0" dragToPage="0" showAll="0" defaultSubtotal="0"/>
  </pivotFields>
  <rowFields count="1">
    <field x="2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N° OPERADORES" fld="7" subtotal="count" baseField="2" baseItem="0"/>
  </dataFields>
  <pivotTableStyleInfo name="PivotStyleMedium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41342-F755-4E81-B801-DE89B40E95BC}">
  <sheetPr codeName="Hoja1"/>
  <dimension ref="B1:J14"/>
  <sheetViews>
    <sheetView workbookViewId="0">
      <selection activeCell="J3" sqref="J3:J14"/>
    </sheetView>
  </sheetViews>
  <sheetFormatPr baseColWidth="10" defaultRowHeight="14.5" x14ac:dyDescent="0.35"/>
  <cols>
    <col min="1" max="1" width="4.1796875" customWidth="1"/>
    <col min="2" max="2" width="24.90625" customWidth="1"/>
    <col min="3" max="3" width="3.81640625" customWidth="1"/>
    <col min="7" max="7" width="4.36328125" customWidth="1"/>
    <col min="8" max="8" width="28.36328125" customWidth="1"/>
    <col min="9" max="9" width="4" customWidth="1"/>
    <col min="10" max="10" width="26.6328125" customWidth="1"/>
  </cols>
  <sheetData>
    <row r="1" spans="2:10" x14ac:dyDescent="0.35">
      <c r="H1" t="s">
        <v>159</v>
      </c>
      <c r="J1" t="s">
        <v>160</v>
      </c>
    </row>
    <row r="2" spans="2:10" x14ac:dyDescent="0.35">
      <c r="B2" s="12" t="s">
        <v>4</v>
      </c>
      <c r="D2" s="12" t="s">
        <v>123</v>
      </c>
      <c r="E2" s="12" t="s">
        <v>124</v>
      </c>
      <c r="F2" s="12" t="s">
        <v>4</v>
      </c>
      <c r="H2" s="12" t="s">
        <v>4</v>
      </c>
      <c r="J2" s="12" t="s">
        <v>4</v>
      </c>
    </row>
    <row r="3" spans="2:10" x14ac:dyDescent="0.35">
      <c r="B3" t="s">
        <v>40</v>
      </c>
      <c r="D3" t="s">
        <v>125</v>
      </c>
      <c r="E3" t="s">
        <v>126</v>
      </c>
      <c r="F3" t="s">
        <v>127</v>
      </c>
      <c r="H3" t="str">
        <f>_xlfn.CONCAT(F3," ",D3," ",E3)</f>
        <v>Marcos Carvajal Toro</v>
      </c>
      <c r="J3" t="str">
        <f>F3 &amp; " " &amp; D3 &amp; " " &amp; E3</f>
        <v>Marcos Carvajal Toro</v>
      </c>
    </row>
    <row r="4" spans="2:10" x14ac:dyDescent="0.35">
      <c r="B4" t="s">
        <v>6</v>
      </c>
      <c r="D4" t="s">
        <v>128</v>
      </c>
      <c r="E4" t="s">
        <v>129</v>
      </c>
      <c r="F4" t="s">
        <v>130</v>
      </c>
      <c r="H4" t="str">
        <f t="shared" ref="H4:H14" si="0">_xlfn.CONCAT(F4," ",D4," ",E4)</f>
        <v>Silvia Castro Córdova</v>
      </c>
      <c r="J4" t="str">
        <f t="shared" ref="J4:J14" si="1">F4 &amp; " " &amp; D4 &amp; " " &amp; E4</f>
        <v>Silvia Castro Córdova</v>
      </c>
    </row>
    <row r="5" spans="2:10" x14ac:dyDescent="0.35">
      <c r="B5" t="s">
        <v>9</v>
      </c>
      <c r="D5" t="s">
        <v>131</v>
      </c>
      <c r="E5" t="s">
        <v>126</v>
      </c>
      <c r="F5" t="s">
        <v>132</v>
      </c>
      <c r="H5" t="str">
        <f t="shared" si="0"/>
        <v>Armanda Catalán Toro</v>
      </c>
      <c r="J5" t="str">
        <f t="shared" si="1"/>
        <v>Armanda Catalán Toro</v>
      </c>
    </row>
    <row r="6" spans="2:10" x14ac:dyDescent="0.35">
      <c r="B6" t="s">
        <v>53</v>
      </c>
      <c r="D6" t="s">
        <v>133</v>
      </c>
      <c r="E6" t="s">
        <v>134</v>
      </c>
      <c r="F6" t="s">
        <v>135</v>
      </c>
      <c r="H6" t="str">
        <f t="shared" si="0"/>
        <v>Isabel Campos Carrasco</v>
      </c>
      <c r="J6" t="str">
        <f t="shared" si="1"/>
        <v>Isabel Campos Carrasco</v>
      </c>
    </row>
    <row r="7" spans="2:10" x14ac:dyDescent="0.35">
      <c r="B7" t="s">
        <v>7</v>
      </c>
      <c r="D7" t="s">
        <v>136</v>
      </c>
      <c r="E7" t="s">
        <v>137</v>
      </c>
      <c r="F7" t="s">
        <v>138</v>
      </c>
      <c r="H7" t="str">
        <f t="shared" si="0"/>
        <v>Elsa Chávez González</v>
      </c>
      <c r="J7" t="str">
        <f t="shared" si="1"/>
        <v>Elsa Chávez González</v>
      </c>
    </row>
    <row r="8" spans="2:10" x14ac:dyDescent="0.35">
      <c r="B8" t="s">
        <v>17</v>
      </c>
      <c r="D8" t="s">
        <v>139</v>
      </c>
      <c r="E8" t="s">
        <v>140</v>
      </c>
      <c r="F8" t="s">
        <v>141</v>
      </c>
      <c r="H8" t="str">
        <f t="shared" si="0"/>
        <v>Rodrigo Belmar Hormazábal</v>
      </c>
      <c r="J8" t="str">
        <f t="shared" si="1"/>
        <v>Rodrigo Belmar Hormazábal</v>
      </c>
    </row>
    <row r="9" spans="2:10" x14ac:dyDescent="0.35">
      <c r="B9" t="s">
        <v>18</v>
      </c>
      <c r="D9" t="s">
        <v>142</v>
      </c>
      <c r="E9" t="s">
        <v>143</v>
      </c>
      <c r="F9" t="s">
        <v>144</v>
      </c>
      <c r="H9" t="str">
        <f t="shared" si="0"/>
        <v>Washington Blanco Vera</v>
      </c>
      <c r="J9" t="str">
        <f t="shared" si="1"/>
        <v>Washington Blanco Vera</v>
      </c>
    </row>
    <row r="10" spans="2:10" x14ac:dyDescent="0.35">
      <c r="B10" t="s">
        <v>59</v>
      </c>
      <c r="D10" t="s">
        <v>145</v>
      </c>
      <c r="E10" t="s">
        <v>128</v>
      </c>
      <c r="F10" t="s">
        <v>146</v>
      </c>
      <c r="H10" t="str">
        <f t="shared" si="0"/>
        <v>Armando Berríos Castro</v>
      </c>
      <c r="J10" t="str">
        <f t="shared" si="1"/>
        <v>Armando Berríos Castro</v>
      </c>
    </row>
    <row r="11" spans="2:10" x14ac:dyDescent="0.35">
      <c r="B11" t="s">
        <v>30</v>
      </c>
      <c r="D11" t="s">
        <v>147</v>
      </c>
      <c r="E11" t="s">
        <v>148</v>
      </c>
      <c r="F11" t="s">
        <v>149</v>
      </c>
      <c r="H11" t="str">
        <f t="shared" si="0"/>
        <v>Herminda Azócar Riffo</v>
      </c>
      <c r="J11" t="str">
        <f t="shared" si="1"/>
        <v>Herminda Azócar Riffo</v>
      </c>
    </row>
    <row r="12" spans="2:10" x14ac:dyDescent="0.35">
      <c r="B12" t="s">
        <v>14</v>
      </c>
      <c r="D12" t="s">
        <v>150</v>
      </c>
      <c r="E12" t="s">
        <v>151</v>
      </c>
      <c r="F12" t="s">
        <v>152</v>
      </c>
      <c r="H12" t="str">
        <f t="shared" si="0"/>
        <v>Laura Contreras Márquez</v>
      </c>
      <c r="J12" t="str">
        <f t="shared" si="1"/>
        <v>Laura Contreras Márquez</v>
      </c>
    </row>
    <row r="13" spans="2:10" x14ac:dyDescent="0.35">
      <c r="B13" t="s">
        <v>64</v>
      </c>
      <c r="D13" t="s">
        <v>153</v>
      </c>
      <c r="E13" t="s">
        <v>154</v>
      </c>
      <c r="F13" t="s">
        <v>155</v>
      </c>
      <c r="H13" t="str">
        <f t="shared" si="0"/>
        <v>Raul Cantillana Pavez</v>
      </c>
      <c r="J13" t="str">
        <f t="shared" si="1"/>
        <v>Raul Cantillana Pavez</v>
      </c>
    </row>
    <row r="14" spans="2:10" x14ac:dyDescent="0.35">
      <c r="B14" s="4" t="s">
        <v>68</v>
      </c>
      <c r="D14" t="s">
        <v>156</v>
      </c>
      <c r="E14" t="s">
        <v>157</v>
      </c>
      <c r="F14" t="s">
        <v>158</v>
      </c>
      <c r="H14" t="str">
        <f t="shared" si="0"/>
        <v>Emilio Aranguiz Figueroa</v>
      </c>
      <c r="J14" t="str">
        <f t="shared" si="1"/>
        <v>Emilio Aranguiz Figueroa</v>
      </c>
    </row>
  </sheetData>
  <pageMargins left="0.7" right="0.7" top="0.75" bottom="0.75" header="0.3" footer="0.3"/>
  <pageSetup paperSize="9" orientation="portrait" horizontalDpi="120" verticalDpi="7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66258-F9F8-4C02-BF9D-6B44B8A5AF11}">
  <sheetPr codeName="Hoja2"/>
  <dimension ref="B2:F16"/>
  <sheetViews>
    <sheetView workbookViewId="0">
      <selection activeCell="D6" sqref="D6"/>
    </sheetView>
  </sheetViews>
  <sheetFormatPr baseColWidth="10" defaultRowHeight="14.5" x14ac:dyDescent="0.35"/>
  <cols>
    <col min="2" max="2" width="23.7265625" customWidth="1"/>
    <col min="3" max="3" width="4.54296875" customWidth="1"/>
    <col min="4" max="4" width="23.81640625" customWidth="1"/>
  </cols>
  <sheetData>
    <row r="2" spans="2:6" x14ac:dyDescent="0.35">
      <c r="B2" s="12" t="s">
        <v>4</v>
      </c>
    </row>
    <row r="3" spans="2:6" x14ac:dyDescent="0.35">
      <c r="B3" t="s">
        <v>40</v>
      </c>
    </row>
    <row r="4" spans="2:6" x14ac:dyDescent="0.35">
      <c r="B4" t="s">
        <v>6</v>
      </c>
    </row>
    <row r="6" spans="2:6" x14ac:dyDescent="0.35">
      <c r="B6" s="12" t="s">
        <v>70</v>
      </c>
      <c r="D6" s="12" t="s">
        <v>163</v>
      </c>
    </row>
    <row r="7" spans="2:6" x14ac:dyDescent="0.35">
      <c r="B7" t="str">
        <f>UPPER(B3)</f>
        <v>CARVAJAL TORO MARCOS</v>
      </c>
      <c r="D7" t="s">
        <v>161</v>
      </c>
      <c r="F7" t="str">
        <f>UPPER(F3)</f>
        <v/>
      </c>
    </row>
    <row r="8" spans="2:6" x14ac:dyDescent="0.35">
      <c r="B8" t="str">
        <f>UPPER(B4)</f>
        <v>CASTRO CÓRDOVA SILVIA</v>
      </c>
      <c r="D8" t="s">
        <v>162</v>
      </c>
      <c r="F8" t="str">
        <f>UPPER(F4)</f>
        <v/>
      </c>
    </row>
    <row r="10" spans="2:6" x14ac:dyDescent="0.35">
      <c r="B10" s="12" t="s">
        <v>71</v>
      </c>
    </row>
    <row r="11" spans="2:6" x14ac:dyDescent="0.35">
      <c r="B11" t="str">
        <f>LOWER(B7)</f>
        <v>carvajal toro marcos</v>
      </c>
    </row>
    <row r="12" spans="2:6" x14ac:dyDescent="0.35">
      <c r="B12" t="str">
        <f>LOWER(B8)</f>
        <v>castro córdova silvia</v>
      </c>
    </row>
    <row r="14" spans="2:6" x14ac:dyDescent="0.35">
      <c r="B14" s="12" t="s">
        <v>72</v>
      </c>
    </row>
    <row r="15" spans="2:6" x14ac:dyDescent="0.35">
      <c r="B15" t="str">
        <f>PROPER(B7)</f>
        <v>Carvajal Toro Marcos</v>
      </c>
    </row>
    <row r="16" spans="2:6" x14ac:dyDescent="0.35">
      <c r="B16" t="str">
        <f>PROPER(B8)</f>
        <v>Castro Córdova Silvia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4758C-0675-473E-B4FE-79DE4050D24E}">
  <sheetPr codeName="Hoja3"/>
  <dimension ref="A3:E28"/>
  <sheetViews>
    <sheetView workbookViewId="0">
      <selection activeCell="D10" sqref="D10"/>
    </sheetView>
  </sheetViews>
  <sheetFormatPr baseColWidth="10" defaultRowHeight="14.5" x14ac:dyDescent="0.35"/>
  <cols>
    <col min="1" max="1" width="28.1796875" bestFit="1" customWidth="1"/>
    <col min="2" max="2" width="21.08984375" bestFit="1" customWidth="1"/>
    <col min="3" max="4" width="8.90625" bestFit="1" customWidth="1"/>
    <col min="5" max="5" width="11.6328125" bestFit="1" customWidth="1"/>
  </cols>
  <sheetData>
    <row r="3" spans="1:5" x14ac:dyDescent="0.35">
      <c r="A3" s="42" t="s">
        <v>165</v>
      </c>
      <c r="B3" s="42" t="s">
        <v>167</v>
      </c>
    </row>
    <row r="4" spans="1:5" x14ac:dyDescent="0.35">
      <c r="A4" s="42" t="s">
        <v>164</v>
      </c>
      <c r="B4" t="s">
        <v>44</v>
      </c>
      <c r="C4" t="s">
        <v>51</v>
      </c>
      <c r="D4" t="s">
        <v>47</v>
      </c>
      <c r="E4" t="s">
        <v>166</v>
      </c>
    </row>
    <row r="5" spans="1:5" x14ac:dyDescent="0.35">
      <c r="A5" s="43" t="s">
        <v>48</v>
      </c>
      <c r="B5" s="6"/>
      <c r="C5" s="6"/>
      <c r="D5" s="6"/>
      <c r="E5" s="6"/>
    </row>
    <row r="6" spans="1:5" x14ac:dyDescent="0.35">
      <c r="A6" s="44" t="s">
        <v>53</v>
      </c>
      <c r="B6" s="6"/>
      <c r="C6" s="6"/>
      <c r="D6" s="6">
        <v>800000</v>
      </c>
      <c r="E6" s="6">
        <v>800000</v>
      </c>
    </row>
    <row r="7" spans="1:5" x14ac:dyDescent="0.35">
      <c r="A7" s="44" t="s">
        <v>64</v>
      </c>
      <c r="B7" s="6"/>
      <c r="C7" s="6"/>
      <c r="D7" s="6">
        <v>660000</v>
      </c>
      <c r="E7" s="6">
        <v>660000</v>
      </c>
    </row>
    <row r="8" spans="1:5" x14ac:dyDescent="0.35">
      <c r="A8" s="44" t="s">
        <v>6</v>
      </c>
      <c r="B8" s="6"/>
      <c r="C8" s="6"/>
      <c r="D8" s="6">
        <v>660000</v>
      </c>
      <c r="E8" s="6">
        <v>660000</v>
      </c>
    </row>
    <row r="9" spans="1:5" x14ac:dyDescent="0.35">
      <c r="A9" s="44" t="s">
        <v>9</v>
      </c>
      <c r="B9" s="6"/>
      <c r="C9" s="6">
        <v>550000</v>
      </c>
      <c r="D9" s="6"/>
      <c r="E9" s="6">
        <v>550000</v>
      </c>
    </row>
    <row r="10" spans="1:5" x14ac:dyDescent="0.35">
      <c r="A10" s="44" t="s">
        <v>178</v>
      </c>
      <c r="B10" s="6"/>
      <c r="C10" s="6"/>
      <c r="D10" s="6">
        <v>750000</v>
      </c>
      <c r="E10" s="6">
        <v>750000</v>
      </c>
    </row>
    <row r="11" spans="1:5" x14ac:dyDescent="0.35">
      <c r="A11" s="43" t="s">
        <v>168</v>
      </c>
      <c r="B11" s="6"/>
      <c r="C11" s="6">
        <v>550000</v>
      </c>
      <c r="D11" s="6">
        <v>2870000</v>
      </c>
      <c r="E11" s="6">
        <v>3420000</v>
      </c>
    </row>
    <row r="12" spans="1:5" x14ac:dyDescent="0.35">
      <c r="A12" s="43" t="s">
        <v>45</v>
      </c>
      <c r="B12" s="6"/>
      <c r="C12" s="6"/>
      <c r="D12" s="6"/>
      <c r="E12" s="6"/>
    </row>
    <row r="13" spans="1:5" x14ac:dyDescent="0.35">
      <c r="A13" s="44" t="s">
        <v>40</v>
      </c>
      <c r="B13" s="6">
        <v>830000</v>
      </c>
      <c r="C13" s="6"/>
      <c r="D13" s="6"/>
      <c r="E13" s="6">
        <v>830000</v>
      </c>
    </row>
    <row r="14" spans="1:5" x14ac:dyDescent="0.35">
      <c r="A14" s="43" t="s">
        <v>169</v>
      </c>
      <c r="B14" s="6">
        <v>830000</v>
      </c>
      <c r="C14" s="6"/>
      <c r="D14" s="6"/>
      <c r="E14" s="6">
        <v>830000</v>
      </c>
    </row>
    <row r="15" spans="1:5" x14ac:dyDescent="0.35">
      <c r="A15" s="43" t="s">
        <v>55</v>
      </c>
      <c r="B15" s="6"/>
      <c r="C15" s="6"/>
      <c r="D15" s="6"/>
      <c r="E15" s="6"/>
    </row>
    <row r="16" spans="1:5" x14ac:dyDescent="0.35">
      <c r="A16" s="44" t="s">
        <v>68</v>
      </c>
      <c r="B16" s="6"/>
      <c r="C16" s="6"/>
      <c r="D16" s="6">
        <v>550000</v>
      </c>
      <c r="E16" s="6">
        <v>550000</v>
      </c>
    </row>
    <row r="17" spans="1:5" x14ac:dyDescent="0.35">
      <c r="A17" s="44" t="s">
        <v>17</v>
      </c>
      <c r="B17" s="6"/>
      <c r="C17" s="6"/>
      <c r="D17" s="6">
        <v>520000</v>
      </c>
      <c r="E17" s="6">
        <v>520000</v>
      </c>
    </row>
    <row r="18" spans="1:5" x14ac:dyDescent="0.35">
      <c r="A18" s="44" t="s">
        <v>7</v>
      </c>
      <c r="B18" s="6"/>
      <c r="C18" s="6"/>
      <c r="D18" s="6">
        <v>760000</v>
      </c>
      <c r="E18" s="6">
        <v>760000</v>
      </c>
    </row>
    <row r="19" spans="1:5" x14ac:dyDescent="0.35">
      <c r="A19" s="43" t="s">
        <v>170</v>
      </c>
      <c r="B19" s="6"/>
      <c r="C19" s="6"/>
      <c r="D19" s="6">
        <v>1830000</v>
      </c>
      <c r="E19" s="6">
        <v>1830000</v>
      </c>
    </row>
    <row r="20" spans="1:5" x14ac:dyDescent="0.35">
      <c r="A20" s="43" t="s">
        <v>57</v>
      </c>
      <c r="B20" s="6"/>
      <c r="C20" s="6"/>
      <c r="D20" s="6"/>
      <c r="E20" s="6"/>
    </row>
    <row r="21" spans="1:5" x14ac:dyDescent="0.35">
      <c r="A21" s="44" t="s">
        <v>59</v>
      </c>
      <c r="B21" s="6"/>
      <c r="C21" s="6">
        <v>630000</v>
      </c>
      <c r="D21" s="6"/>
      <c r="E21" s="6">
        <v>630000</v>
      </c>
    </row>
    <row r="22" spans="1:5" x14ac:dyDescent="0.35">
      <c r="A22" s="44" t="s">
        <v>18</v>
      </c>
      <c r="B22" s="6"/>
      <c r="C22" s="6"/>
      <c r="D22" s="6">
        <v>720000</v>
      </c>
      <c r="E22" s="6">
        <v>720000</v>
      </c>
    </row>
    <row r="23" spans="1:5" x14ac:dyDescent="0.35">
      <c r="A23" s="43" t="s">
        <v>171</v>
      </c>
      <c r="B23" s="6"/>
      <c r="C23" s="6">
        <v>630000</v>
      </c>
      <c r="D23" s="6">
        <v>720000</v>
      </c>
      <c r="E23" s="6">
        <v>1350000</v>
      </c>
    </row>
    <row r="24" spans="1:5" x14ac:dyDescent="0.35">
      <c r="A24" s="43" t="s">
        <v>62</v>
      </c>
      <c r="B24" s="6"/>
      <c r="C24" s="6"/>
      <c r="D24" s="6"/>
      <c r="E24" s="6"/>
    </row>
    <row r="25" spans="1:5" x14ac:dyDescent="0.35">
      <c r="A25" s="44" t="s">
        <v>30</v>
      </c>
      <c r="B25" s="6"/>
      <c r="C25" s="6"/>
      <c r="D25" s="6">
        <v>635000</v>
      </c>
      <c r="E25" s="6">
        <v>635000</v>
      </c>
    </row>
    <row r="26" spans="1:5" x14ac:dyDescent="0.35">
      <c r="A26" s="44" t="s">
        <v>14</v>
      </c>
      <c r="B26" s="6"/>
      <c r="C26" s="6">
        <v>620000</v>
      </c>
      <c r="D26" s="6"/>
      <c r="E26" s="6">
        <v>620000</v>
      </c>
    </row>
    <row r="27" spans="1:5" x14ac:dyDescent="0.35">
      <c r="A27" s="43" t="s">
        <v>172</v>
      </c>
      <c r="B27" s="6"/>
      <c r="C27" s="6">
        <v>620000</v>
      </c>
      <c r="D27" s="6">
        <v>635000</v>
      </c>
      <c r="E27" s="6">
        <v>1255000</v>
      </c>
    </row>
    <row r="28" spans="1:5" x14ac:dyDescent="0.35">
      <c r="A28" s="43" t="s">
        <v>166</v>
      </c>
      <c r="B28" s="6">
        <v>830000</v>
      </c>
      <c r="C28" s="6">
        <v>1800000</v>
      </c>
      <c r="D28" s="6">
        <v>6055000</v>
      </c>
      <c r="E28" s="6">
        <v>8685000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61381-B4CD-42C5-AA47-D9DD12C2FF63}">
  <sheetPr codeName="Hoja4"/>
  <dimension ref="A3:C23"/>
  <sheetViews>
    <sheetView workbookViewId="0">
      <selection activeCell="C3" sqref="C3"/>
    </sheetView>
  </sheetViews>
  <sheetFormatPr baseColWidth="10" defaultRowHeight="14.5" x14ac:dyDescent="0.35"/>
  <cols>
    <col min="1" max="1" width="28.1796875" bestFit="1" customWidth="1"/>
    <col min="2" max="2" width="14" bestFit="1" customWidth="1"/>
    <col min="3" max="3" width="15" bestFit="1" customWidth="1"/>
  </cols>
  <sheetData>
    <row r="3" spans="1:3" x14ac:dyDescent="0.35">
      <c r="A3" s="42" t="s">
        <v>164</v>
      </c>
      <c r="B3" t="s">
        <v>165</v>
      </c>
      <c r="C3" t="s">
        <v>173</v>
      </c>
    </row>
    <row r="4" spans="1:3" x14ac:dyDescent="0.35">
      <c r="A4" s="43" t="s">
        <v>48</v>
      </c>
      <c r="B4" s="6"/>
      <c r="C4" s="45"/>
    </row>
    <row r="5" spans="1:3" x14ac:dyDescent="0.35">
      <c r="A5" s="44" t="s">
        <v>53</v>
      </c>
      <c r="B5" s="6">
        <v>800000</v>
      </c>
      <c r="C5" s="45">
        <v>0.10081915563957151</v>
      </c>
    </row>
    <row r="6" spans="1:3" x14ac:dyDescent="0.35">
      <c r="A6" s="44" t="s">
        <v>64</v>
      </c>
      <c r="B6" s="6">
        <v>660000</v>
      </c>
      <c r="C6" s="45">
        <v>8.3175803402646506E-2</v>
      </c>
    </row>
    <row r="7" spans="1:3" x14ac:dyDescent="0.35">
      <c r="A7" s="44" t="s">
        <v>6</v>
      </c>
      <c r="B7" s="6">
        <v>660000</v>
      </c>
      <c r="C7" s="45">
        <v>8.3175803402646506E-2</v>
      </c>
    </row>
    <row r="8" spans="1:3" x14ac:dyDescent="0.35">
      <c r="A8" s="44" t="s">
        <v>9</v>
      </c>
      <c r="B8" s="6">
        <v>550000</v>
      </c>
      <c r="C8" s="45">
        <v>6.9313169502205424E-2</v>
      </c>
    </row>
    <row r="9" spans="1:3" x14ac:dyDescent="0.35">
      <c r="A9" s="43" t="s">
        <v>168</v>
      </c>
      <c r="B9" s="6">
        <v>2670000</v>
      </c>
      <c r="C9" s="45">
        <v>0.33648393194706994</v>
      </c>
    </row>
    <row r="10" spans="1:3" x14ac:dyDescent="0.35">
      <c r="A10" s="43" t="s">
        <v>45</v>
      </c>
      <c r="B10" s="6"/>
      <c r="C10" s="45"/>
    </row>
    <row r="11" spans="1:3" x14ac:dyDescent="0.35">
      <c r="A11" s="44" t="s">
        <v>40</v>
      </c>
      <c r="B11" s="6">
        <v>830000</v>
      </c>
      <c r="C11" s="45">
        <v>0.10459987397605545</v>
      </c>
    </row>
    <row r="12" spans="1:3" x14ac:dyDescent="0.35">
      <c r="A12" s="43" t="s">
        <v>169</v>
      </c>
      <c r="B12" s="6">
        <v>830000</v>
      </c>
      <c r="C12" s="45">
        <v>0.10459987397605545</v>
      </c>
    </row>
    <row r="13" spans="1:3" x14ac:dyDescent="0.35">
      <c r="A13" s="43" t="s">
        <v>55</v>
      </c>
      <c r="B13" s="6"/>
      <c r="C13" s="45"/>
    </row>
    <row r="14" spans="1:3" x14ac:dyDescent="0.35">
      <c r="A14" s="44" t="s">
        <v>68</v>
      </c>
      <c r="B14" s="6">
        <v>550000</v>
      </c>
      <c r="C14" s="45">
        <v>6.9313169502205424E-2</v>
      </c>
    </row>
    <row r="15" spans="1:3" x14ac:dyDescent="0.35">
      <c r="A15" s="44" t="s">
        <v>17</v>
      </c>
      <c r="B15" s="6">
        <v>520000</v>
      </c>
      <c r="C15" s="45">
        <v>6.5532451165721484E-2</v>
      </c>
    </row>
    <row r="16" spans="1:3" x14ac:dyDescent="0.35">
      <c r="A16" s="44" t="s">
        <v>7</v>
      </c>
      <c r="B16" s="6">
        <v>760000</v>
      </c>
      <c r="C16" s="45">
        <v>9.5778197857592937E-2</v>
      </c>
    </row>
    <row r="17" spans="1:3" x14ac:dyDescent="0.35">
      <c r="A17" s="43" t="s">
        <v>170</v>
      </c>
      <c r="B17" s="6">
        <v>1830000</v>
      </c>
      <c r="C17" s="45">
        <v>0.23062381852551986</v>
      </c>
    </row>
    <row r="18" spans="1:3" x14ac:dyDescent="0.35">
      <c r="A18" s="43" t="s">
        <v>57</v>
      </c>
      <c r="B18" s="6"/>
      <c r="C18" s="45"/>
    </row>
    <row r="19" spans="1:3" x14ac:dyDescent="0.35">
      <c r="A19" s="44" t="s">
        <v>59</v>
      </c>
      <c r="B19" s="6">
        <v>630000</v>
      </c>
      <c r="C19" s="45">
        <v>7.9395085066162566E-2</v>
      </c>
    </row>
    <row r="20" spans="1:3" x14ac:dyDescent="0.35">
      <c r="A20" s="44" t="s">
        <v>18</v>
      </c>
      <c r="B20" s="6">
        <v>720000</v>
      </c>
      <c r="C20" s="45">
        <v>9.0737240075614373E-2</v>
      </c>
    </row>
    <row r="21" spans="1:3" x14ac:dyDescent="0.35">
      <c r="A21" s="43" t="s">
        <v>171</v>
      </c>
      <c r="B21" s="6">
        <v>1350000</v>
      </c>
      <c r="C21" s="45">
        <v>0.17013232514177692</v>
      </c>
    </row>
    <row r="22" spans="1:3" x14ac:dyDescent="0.35">
      <c r="A22" s="43" t="s">
        <v>62</v>
      </c>
      <c r="B22" s="6">
        <v>1255000</v>
      </c>
      <c r="C22" s="45">
        <v>0.15816005040957781</v>
      </c>
    </row>
    <row r="23" spans="1:3" x14ac:dyDescent="0.35">
      <c r="A23" s="43" t="s">
        <v>166</v>
      </c>
      <c r="B23" s="6">
        <v>7935000</v>
      </c>
      <c r="C23" s="45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B798E-F92F-4F49-B014-212BF511AE67}">
  <sheetPr codeName="Hoja5"/>
  <dimension ref="A3:B7"/>
  <sheetViews>
    <sheetView workbookViewId="0">
      <selection activeCell="A3" sqref="A3"/>
      <pivotSelection pane="bottomRight" activeRow="3" previousRow="3" click="2" r:id="rId1">
        <pivotArea field="5" type="button" dataOnly="0" labelOnly="1" outline="0" axis="axisRow" fieldPosition="0"/>
      </pivotSelection>
    </sheetView>
  </sheetViews>
  <sheetFormatPr baseColWidth="10" defaultRowHeight="14.5" x14ac:dyDescent="0.35"/>
  <cols>
    <col min="1" max="1" width="16.54296875" bestFit="1" customWidth="1"/>
    <col min="2" max="2" width="13.1796875" bestFit="1" customWidth="1"/>
  </cols>
  <sheetData>
    <row r="3" spans="1:2" x14ac:dyDescent="0.35">
      <c r="A3" s="42" t="s">
        <v>164</v>
      </c>
      <c r="B3" t="s">
        <v>174</v>
      </c>
    </row>
    <row r="4" spans="1:2" x14ac:dyDescent="0.35">
      <c r="A4" s="43" t="s">
        <v>44</v>
      </c>
      <c r="B4" s="46">
        <v>1</v>
      </c>
    </row>
    <row r="5" spans="1:2" x14ac:dyDescent="0.35">
      <c r="A5" s="43" t="s">
        <v>51</v>
      </c>
      <c r="B5" s="46">
        <v>3</v>
      </c>
    </row>
    <row r="6" spans="1:2" x14ac:dyDescent="0.35">
      <c r="A6" s="43" t="s">
        <v>47</v>
      </c>
      <c r="B6" s="46">
        <v>8</v>
      </c>
    </row>
    <row r="7" spans="1:2" x14ac:dyDescent="0.35">
      <c r="A7" s="43" t="s">
        <v>166</v>
      </c>
      <c r="B7" s="46">
        <v>12</v>
      </c>
    </row>
  </sheetData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6817D-9253-4430-8259-4AE9624BC356}">
  <sheetPr codeName="Hoja6"/>
  <dimension ref="A3:D26"/>
  <sheetViews>
    <sheetView workbookViewId="0">
      <selection activeCell="A4" sqref="A4"/>
    </sheetView>
  </sheetViews>
  <sheetFormatPr baseColWidth="10" defaultRowHeight="14.5" x14ac:dyDescent="0.35"/>
  <cols>
    <col min="1" max="1" width="28.1796875" bestFit="1" customWidth="1"/>
    <col min="2" max="2" width="14" bestFit="1" customWidth="1"/>
    <col min="3" max="3" width="14.6328125" bestFit="1" customWidth="1"/>
    <col min="4" max="4" width="14.81640625" bestFit="1" customWidth="1"/>
  </cols>
  <sheetData>
    <row r="3" spans="1:4" x14ac:dyDescent="0.35">
      <c r="A3" s="42" t="s">
        <v>164</v>
      </c>
      <c r="B3" t="s">
        <v>165</v>
      </c>
      <c r="C3" t="s">
        <v>175</v>
      </c>
      <c r="D3" t="s">
        <v>176</v>
      </c>
    </row>
    <row r="4" spans="1:4" x14ac:dyDescent="0.35">
      <c r="A4" s="43" t="s">
        <v>48</v>
      </c>
      <c r="B4" s="6"/>
      <c r="C4" s="6"/>
      <c r="D4" s="6"/>
    </row>
    <row r="5" spans="1:4" x14ac:dyDescent="0.35">
      <c r="A5" s="44" t="s">
        <v>53</v>
      </c>
      <c r="B5" s="6">
        <v>800000</v>
      </c>
      <c r="C5" s="6">
        <v>108000</v>
      </c>
      <c r="D5" s="6">
        <v>692000</v>
      </c>
    </row>
    <row r="6" spans="1:4" x14ac:dyDescent="0.35">
      <c r="A6" s="44" t="s">
        <v>64</v>
      </c>
      <c r="B6" s="6">
        <v>660000</v>
      </c>
      <c r="C6" s="6">
        <v>89100</v>
      </c>
      <c r="D6" s="6">
        <v>570900</v>
      </c>
    </row>
    <row r="7" spans="1:4" x14ac:dyDescent="0.35">
      <c r="A7" s="44" t="s">
        <v>6</v>
      </c>
      <c r="B7" s="6">
        <v>660000</v>
      </c>
      <c r="C7" s="6">
        <v>89100</v>
      </c>
      <c r="D7" s="6">
        <v>570900</v>
      </c>
    </row>
    <row r="8" spans="1:4" x14ac:dyDescent="0.35">
      <c r="A8" s="44" t="s">
        <v>9</v>
      </c>
      <c r="B8" s="6">
        <v>550000</v>
      </c>
      <c r="C8" s="6">
        <v>74250</v>
      </c>
      <c r="D8" s="6">
        <v>475750</v>
      </c>
    </row>
    <row r="9" spans="1:4" x14ac:dyDescent="0.35">
      <c r="A9" s="43" t="s">
        <v>168</v>
      </c>
      <c r="B9" s="6">
        <v>2670000</v>
      </c>
      <c r="C9" s="6">
        <v>360450</v>
      </c>
      <c r="D9" s="6">
        <v>2309550</v>
      </c>
    </row>
    <row r="10" spans="1:4" x14ac:dyDescent="0.35">
      <c r="A10" s="43" t="s">
        <v>45</v>
      </c>
      <c r="B10" s="6"/>
      <c r="C10" s="6"/>
      <c r="D10" s="6"/>
    </row>
    <row r="11" spans="1:4" x14ac:dyDescent="0.35">
      <c r="A11" s="44" t="s">
        <v>40</v>
      </c>
      <c r="B11" s="6">
        <v>830000</v>
      </c>
      <c r="C11" s="6">
        <v>112050.00000000001</v>
      </c>
      <c r="D11" s="6">
        <v>717950</v>
      </c>
    </row>
    <row r="12" spans="1:4" x14ac:dyDescent="0.35">
      <c r="A12" s="43" t="s">
        <v>169</v>
      </c>
      <c r="B12" s="6">
        <v>830000</v>
      </c>
      <c r="C12" s="6">
        <v>112050.00000000001</v>
      </c>
      <c r="D12" s="6">
        <v>717950</v>
      </c>
    </row>
    <row r="13" spans="1:4" x14ac:dyDescent="0.35">
      <c r="A13" s="43" t="s">
        <v>55</v>
      </c>
      <c r="B13" s="6"/>
      <c r="C13" s="6"/>
      <c r="D13" s="6"/>
    </row>
    <row r="14" spans="1:4" x14ac:dyDescent="0.35">
      <c r="A14" s="44" t="s">
        <v>68</v>
      </c>
      <c r="B14" s="6">
        <v>550000</v>
      </c>
      <c r="C14" s="6">
        <v>74250</v>
      </c>
      <c r="D14" s="6">
        <v>475750</v>
      </c>
    </row>
    <row r="15" spans="1:4" x14ac:dyDescent="0.35">
      <c r="A15" s="44" t="s">
        <v>17</v>
      </c>
      <c r="B15" s="6">
        <v>520000</v>
      </c>
      <c r="C15" s="6">
        <v>70200</v>
      </c>
      <c r="D15" s="6">
        <v>449800</v>
      </c>
    </row>
    <row r="16" spans="1:4" x14ac:dyDescent="0.35">
      <c r="A16" s="44" t="s">
        <v>7</v>
      </c>
      <c r="B16" s="6">
        <v>760000</v>
      </c>
      <c r="C16" s="6">
        <v>102600</v>
      </c>
      <c r="D16" s="6">
        <v>657400</v>
      </c>
    </row>
    <row r="17" spans="1:4" x14ac:dyDescent="0.35">
      <c r="A17" s="43" t="s">
        <v>170</v>
      </c>
      <c r="B17" s="6">
        <v>1830000</v>
      </c>
      <c r="C17" s="6">
        <v>247050.00000000003</v>
      </c>
      <c r="D17" s="6">
        <v>1582950</v>
      </c>
    </row>
    <row r="18" spans="1:4" x14ac:dyDescent="0.35">
      <c r="A18" s="43" t="s">
        <v>57</v>
      </c>
      <c r="B18" s="6"/>
      <c r="C18" s="6"/>
      <c r="D18" s="6"/>
    </row>
    <row r="19" spans="1:4" x14ac:dyDescent="0.35">
      <c r="A19" s="44" t="s">
        <v>59</v>
      </c>
      <c r="B19" s="6">
        <v>630000</v>
      </c>
      <c r="C19" s="6">
        <v>85050</v>
      </c>
      <c r="D19" s="6">
        <v>544950</v>
      </c>
    </row>
    <row r="20" spans="1:4" x14ac:dyDescent="0.35">
      <c r="A20" s="44" t="s">
        <v>18</v>
      </c>
      <c r="B20" s="6">
        <v>720000</v>
      </c>
      <c r="C20" s="6">
        <v>97200</v>
      </c>
      <c r="D20" s="6">
        <v>622800</v>
      </c>
    </row>
    <row r="21" spans="1:4" x14ac:dyDescent="0.35">
      <c r="A21" s="43" t="s">
        <v>171</v>
      </c>
      <c r="B21" s="6">
        <v>1350000</v>
      </c>
      <c r="C21" s="6">
        <v>182250</v>
      </c>
      <c r="D21" s="6">
        <v>1167750</v>
      </c>
    </row>
    <row r="22" spans="1:4" x14ac:dyDescent="0.35">
      <c r="A22" s="43" t="s">
        <v>62</v>
      </c>
      <c r="B22" s="6"/>
      <c r="C22" s="6"/>
      <c r="D22" s="6"/>
    </row>
    <row r="23" spans="1:4" x14ac:dyDescent="0.35">
      <c r="A23" s="44" t="s">
        <v>30</v>
      </c>
      <c r="B23" s="6">
        <v>635000</v>
      </c>
      <c r="C23" s="6">
        <v>85725</v>
      </c>
      <c r="D23" s="6">
        <v>549275</v>
      </c>
    </row>
    <row r="24" spans="1:4" x14ac:dyDescent="0.35">
      <c r="A24" s="44" t="s">
        <v>14</v>
      </c>
      <c r="B24" s="6">
        <v>620000</v>
      </c>
      <c r="C24" s="6">
        <v>83700</v>
      </c>
      <c r="D24" s="6">
        <v>536300</v>
      </c>
    </row>
    <row r="25" spans="1:4" x14ac:dyDescent="0.35">
      <c r="A25" s="43" t="s">
        <v>172</v>
      </c>
      <c r="B25" s="6">
        <v>1255000</v>
      </c>
      <c r="C25" s="6">
        <v>169425</v>
      </c>
      <c r="D25" s="6">
        <v>1085575</v>
      </c>
    </row>
    <row r="26" spans="1:4" x14ac:dyDescent="0.35">
      <c r="A26" s="43" t="s">
        <v>166</v>
      </c>
      <c r="B26" s="6">
        <v>7935000</v>
      </c>
      <c r="C26" s="6">
        <v>1071225</v>
      </c>
      <c r="D26" s="6">
        <v>6863775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ED968-9ACC-4580-B863-0B5BEDFF05BF}">
  <sheetPr codeName="Hoja7"/>
  <dimension ref="B2:L15"/>
  <sheetViews>
    <sheetView workbookViewId="0">
      <selection activeCell="I2" sqref="I2"/>
    </sheetView>
  </sheetViews>
  <sheetFormatPr baseColWidth="10" defaultRowHeight="14.5" x14ac:dyDescent="0.35"/>
  <cols>
    <col min="1" max="1" width="6.08984375" customWidth="1"/>
    <col min="2" max="2" width="12.6328125" customWidth="1"/>
    <col min="3" max="3" width="24.36328125" bestFit="1" customWidth="1"/>
    <col min="6" max="6" width="13.90625" customWidth="1"/>
    <col min="8" max="8" width="16.7265625" bestFit="1" customWidth="1"/>
    <col min="9" max="9" width="11.6328125" customWidth="1"/>
    <col min="10" max="10" width="6.7265625" customWidth="1"/>
    <col min="11" max="11" width="16.54296875" bestFit="1" customWidth="1"/>
    <col min="12" max="12" width="15.36328125" bestFit="1" customWidth="1"/>
  </cols>
  <sheetData>
    <row r="2" spans="2:12" x14ac:dyDescent="0.35">
      <c r="B2" s="50" t="s">
        <v>3</v>
      </c>
      <c r="C2" s="50" t="s">
        <v>4</v>
      </c>
      <c r="D2" s="50" t="s">
        <v>34</v>
      </c>
      <c r="E2" s="50" t="s">
        <v>35</v>
      </c>
      <c r="F2" s="50" t="s">
        <v>36</v>
      </c>
      <c r="G2" s="50" t="s">
        <v>37</v>
      </c>
      <c r="H2" s="50" t="s">
        <v>38</v>
      </c>
      <c r="I2" s="51" t="s">
        <v>27</v>
      </c>
      <c r="K2" s="42" t="s">
        <v>164</v>
      </c>
      <c r="L2" t="s">
        <v>180</v>
      </c>
    </row>
    <row r="3" spans="2:12" x14ac:dyDescent="0.35">
      <c r="B3" s="1" t="s">
        <v>39</v>
      </c>
      <c r="C3" t="s">
        <v>40</v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s="6">
        <v>830000</v>
      </c>
      <c r="K3" s="43" t="s">
        <v>49</v>
      </c>
      <c r="L3" s="46">
        <v>8</v>
      </c>
    </row>
    <row r="4" spans="2:12" x14ac:dyDescent="0.35">
      <c r="B4" s="1" t="s">
        <v>5</v>
      </c>
      <c r="C4" t="s">
        <v>6</v>
      </c>
      <c r="D4" t="s">
        <v>41</v>
      </c>
      <c r="E4" t="s">
        <v>46</v>
      </c>
      <c r="F4" t="s">
        <v>43</v>
      </c>
      <c r="G4" t="s">
        <v>47</v>
      </c>
      <c r="H4" t="s">
        <v>48</v>
      </c>
      <c r="I4" s="6">
        <v>660000</v>
      </c>
      <c r="K4" s="43" t="s">
        <v>41</v>
      </c>
      <c r="L4" s="46">
        <v>4</v>
      </c>
    </row>
    <row r="5" spans="2:12" x14ac:dyDescent="0.35">
      <c r="B5" s="1" t="s">
        <v>8</v>
      </c>
      <c r="C5" t="s">
        <v>9</v>
      </c>
      <c r="D5" t="s">
        <v>49</v>
      </c>
      <c r="E5" t="s">
        <v>50</v>
      </c>
      <c r="F5" t="s">
        <v>43</v>
      </c>
      <c r="G5" t="s">
        <v>51</v>
      </c>
      <c r="H5" t="s">
        <v>48</v>
      </c>
      <c r="I5" s="6">
        <v>550000</v>
      </c>
      <c r="K5" s="43" t="s">
        <v>179</v>
      </c>
      <c r="L5" s="46">
        <v>1</v>
      </c>
    </row>
    <row r="6" spans="2:12" x14ac:dyDescent="0.35">
      <c r="B6" s="1" t="s">
        <v>52</v>
      </c>
      <c r="C6" t="s">
        <v>53</v>
      </c>
      <c r="D6" t="s">
        <v>49</v>
      </c>
      <c r="E6" t="s">
        <v>54</v>
      </c>
      <c r="F6" t="s">
        <v>43</v>
      </c>
      <c r="G6" t="s">
        <v>47</v>
      </c>
      <c r="H6" t="s">
        <v>48</v>
      </c>
      <c r="I6" s="6">
        <v>800000</v>
      </c>
      <c r="K6" s="43" t="s">
        <v>166</v>
      </c>
      <c r="L6" s="46">
        <v>13</v>
      </c>
    </row>
    <row r="7" spans="2:12" x14ac:dyDescent="0.35">
      <c r="B7" s="1" t="s">
        <v>28</v>
      </c>
      <c r="C7" t="s">
        <v>7</v>
      </c>
      <c r="D7" t="s">
        <v>49</v>
      </c>
      <c r="E7" t="s">
        <v>42</v>
      </c>
      <c r="F7" t="s">
        <v>43</v>
      </c>
      <c r="G7" t="s">
        <v>47</v>
      </c>
      <c r="H7" t="s">
        <v>55</v>
      </c>
      <c r="I7" s="6">
        <v>760000</v>
      </c>
    </row>
    <row r="8" spans="2:12" x14ac:dyDescent="0.35">
      <c r="B8" s="1" t="s">
        <v>33</v>
      </c>
      <c r="C8" t="s">
        <v>17</v>
      </c>
      <c r="D8" t="s">
        <v>49</v>
      </c>
      <c r="E8" t="s">
        <v>56</v>
      </c>
      <c r="F8" t="s">
        <v>43</v>
      </c>
      <c r="G8" t="s">
        <v>47</v>
      </c>
      <c r="H8" t="s">
        <v>55</v>
      </c>
      <c r="I8" s="6">
        <v>520000</v>
      </c>
    </row>
    <row r="9" spans="2:12" x14ac:dyDescent="0.35">
      <c r="B9" s="1" t="s">
        <v>31</v>
      </c>
      <c r="C9" t="s">
        <v>18</v>
      </c>
      <c r="D9" t="s">
        <v>49</v>
      </c>
      <c r="E9" t="s">
        <v>56</v>
      </c>
      <c r="F9" t="s">
        <v>43</v>
      </c>
      <c r="G9" t="s">
        <v>47</v>
      </c>
      <c r="H9" t="s">
        <v>57</v>
      </c>
      <c r="I9" s="6">
        <v>720000</v>
      </c>
    </row>
    <row r="10" spans="2:12" x14ac:dyDescent="0.35">
      <c r="B10" s="1" t="s">
        <v>58</v>
      </c>
      <c r="C10" t="s">
        <v>59</v>
      </c>
      <c r="D10" t="s">
        <v>41</v>
      </c>
      <c r="E10" t="s">
        <v>60</v>
      </c>
      <c r="F10" t="s">
        <v>43</v>
      </c>
      <c r="G10" t="s">
        <v>51</v>
      </c>
      <c r="H10" t="s">
        <v>57</v>
      </c>
      <c r="I10" s="6">
        <v>630000</v>
      </c>
    </row>
    <row r="11" spans="2:12" x14ac:dyDescent="0.35">
      <c r="B11" s="1" t="s">
        <v>29</v>
      </c>
      <c r="C11" t="s">
        <v>30</v>
      </c>
      <c r="D11" t="s">
        <v>41</v>
      </c>
      <c r="E11" t="s">
        <v>61</v>
      </c>
      <c r="F11" t="s">
        <v>43</v>
      </c>
      <c r="G11" t="s">
        <v>47</v>
      </c>
      <c r="H11" t="s">
        <v>62</v>
      </c>
      <c r="I11" s="6">
        <v>635000</v>
      </c>
    </row>
    <row r="12" spans="2:12" x14ac:dyDescent="0.35">
      <c r="B12" s="1" t="s">
        <v>32</v>
      </c>
      <c r="C12" t="s">
        <v>14</v>
      </c>
      <c r="D12" t="s">
        <v>49</v>
      </c>
      <c r="E12" t="s">
        <v>50</v>
      </c>
      <c r="F12" t="s">
        <v>43</v>
      </c>
      <c r="G12" t="s">
        <v>51</v>
      </c>
      <c r="H12" t="s">
        <v>62</v>
      </c>
      <c r="I12" s="6">
        <v>620000</v>
      </c>
    </row>
    <row r="13" spans="2:12" x14ac:dyDescent="0.35">
      <c r="B13" s="1" t="s">
        <v>63</v>
      </c>
      <c r="C13" t="s">
        <v>64</v>
      </c>
      <c r="D13" t="s">
        <v>49</v>
      </c>
      <c r="E13" t="s">
        <v>65</v>
      </c>
      <c r="F13" t="s">
        <v>66</v>
      </c>
      <c r="G13" t="s">
        <v>47</v>
      </c>
      <c r="H13" t="s">
        <v>48</v>
      </c>
      <c r="I13" s="6">
        <v>660000</v>
      </c>
    </row>
    <row r="14" spans="2:12" x14ac:dyDescent="0.35">
      <c r="B14" s="2" t="s">
        <v>67</v>
      </c>
      <c r="C14" s="4" t="s">
        <v>68</v>
      </c>
      <c r="D14" s="4" t="s">
        <v>49</v>
      </c>
      <c r="E14" s="4" t="s">
        <v>65</v>
      </c>
      <c r="F14" s="4" t="s">
        <v>66</v>
      </c>
      <c r="G14" s="4" t="s">
        <v>47</v>
      </c>
      <c r="H14" s="4" t="s">
        <v>55</v>
      </c>
      <c r="I14" s="7">
        <v>550000</v>
      </c>
    </row>
    <row r="15" spans="2:12" x14ac:dyDescent="0.35">
      <c r="B15" s="47" t="s">
        <v>177</v>
      </c>
      <c r="C15" s="48" t="s">
        <v>178</v>
      </c>
      <c r="D15" s="48" t="s">
        <v>179</v>
      </c>
      <c r="E15" s="48" t="s">
        <v>61</v>
      </c>
      <c r="F15" s="48" t="s">
        <v>43</v>
      </c>
      <c r="G15" s="48" t="s">
        <v>47</v>
      </c>
      <c r="H15" s="48" t="s">
        <v>48</v>
      </c>
      <c r="I15" s="49">
        <v>750000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F6795-ABA3-4C8C-AF69-8492D25F9DE8}">
  <sheetPr codeName="Hoja8"/>
  <dimension ref="B1:K20"/>
  <sheetViews>
    <sheetView workbookViewId="0">
      <selection activeCell="C3" sqref="C3"/>
    </sheetView>
  </sheetViews>
  <sheetFormatPr baseColWidth="10" defaultRowHeight="14.5" x14ac:dyDescent="0.35"/>
  <cols>
    <col min="2" max="2" width="25.7265625" bestFit="1" customWidth="1"/>
    <col min="6" max="6" width="11.6328125" customWidth="1"/>
    <col min="7" max="7" width="14.1796875" customWidth="1"/>
    <col min="8" max="8" width="7" customWidth="1"/>
  </cols>
  <sheetData>
    <row r="1" spans="2:11" x14ac:dyDescent="0.35">
      <c r="G1" s="1" t="s">
        <v>186</v>
      </c>
    </row>
    <row r="2" spans="2:11" ht="15" thickBot="1" x14ac:dyDescent="0.4">
      <c r="B2" s="13" t="s">
        <v>181</v>
      </c>
      <c r="C2" s="14" t="s">
        <v>10</v>
      </c>
      <c r="D2" s="14" t="s">
        <v>0</v>
      </c>
      <c r="E2" s="14" t="s">
        <v>1</v>
      </c>
      <c r="F2" s="14" t="s">
        <v>73</v>
      </c>
      <c r="G2" s="14" t="s">
        <v>2</v>
      </c>
      <c r="I2" s="56" t="s">
        <v>184</v>
      </c>
      <c r="J2" s="53">
        <v>6000000</v>
      </c>
      <c r="K2" s="53">
        <v>9000000</v>
      </c>
    </row>
    <row r="3" spans="2:11" ht="15" thickTop="1" x14ac:dyDescent="0.35">
      <c r="B3" t="s">
        <v>7</v>
      </c>
      <c r="C3" t="s">
        <v>11</v>
      </c>
      <c r="D3" s="6">
        <v>8108792</v>
      </c>
      <c r="E3" s="6">
        <v>4761993</v>
      </c>
      <c r="F3" s="6">
        <v>11648562</v>
      </c>
      <c r="G3" s="6">
        <f>SUM(D3:F3)</f>
        <v>24519347</v>
      </c>
    </row>
    <row r="4" spans="2:11" x14ac:dyDescent="0.35">
      <c r="B4" t="s">
        <v>9</v>
      </c>
      <c r="C4" t="s">
        <v>12</v>
      </c>
      <c r="D4" s="6">
        <v>2826258</v>
      </c>
      <c r="E4" s="6">
        <v>5452833</v>
      </c>
      <c r="F4" s="6">
        <v>4696143</v>
      </c>
      <c r="G4" s="6">
        <f t="shared" ref="G4:G15" si="0">SUM(D4:F4)</f>
        <v>12975234</v>
      </c>
    </row>
    <row r="5" spans="2:11" x14ac:dyDescent="0.35">
      <c r="B5" t="s">
        <v>14</v>
      </c>
      <c r="C5" t="s">
        <v>11</v>
      </c>
      <c r="D5" s="6">
        <v>8050000</v>
      </c>
      <c r="E5" s="6">
        <v>3157745</v>
      </c>
      <c r="F5" s="6">
        <v>4513431</v>
      </c>
      <c r="G5" s="6">
        <f t="shared" si="0"/>
        <v>15721176</v>
      </c>
      <c r="I5" t="s">
        <v>185</v>
      </c>
      <c r="J5" t="s">
        <v>12</v>
      </c>
    </row>
    <row r="6" spans="2:11" x14ac:dyDescent="0.35">
      <c r="B6" t="s">
        <v>24</v>
      </c>
      <c r="C6" t="s">
        <v>12</v>
      </c>
      <c r="D6" s="6">
        <v>5358328</v>
      </c>
      <c r="E6" s="6">
        <v>9426105</v>
      </c>
      <c r="F6" s="6">
        <v>6177799</v>
      </c>
      <c r="G6" s="6">
        <f t="shared" si="0"/>
        <v>20962232</v>
      </c>
    </row>
    <row r="7" spans="2:11" x14ac:dyDescent="0.35">
      <c r="B7" t="s">
        <v>16</v>
      </c>
      <c r="C7" t="s">
        <v>12</v>
      </c>
      <c r="D7" s="6">
        <v>10130123</v>
      </c>
      <c r="E7" s="6">
        <v>11067634</v>
      </c>
      <c r="F7" s="6">
        <v>10966035</v>
      </c>
      <c r="G7" s="6">
        <f t="shared" si="0"/>
        <v>32163792</v>
      </c>
      <c r="I7" t="s">
        <v>186</v>
      </c>
      <c r="J7" s="3" t="s">
        <v>187</v>
      </c>
      <c r="K7" s="57">
        <v>20000000</v>
      </c>
    </row>
    <row r="8" spans="2:11" x14ac:dyDescent="0.35">
      <c r="B8" t="s">
        <v>17</v>
      </c>
      <c r="C8" t="s">
        <v>11</v>
      </c>
      <c r="D8" s="6">
        <v>6906087</v>
      </c>
      <c r="E8" s="6">
        <v>3885627</v>
      </c>
      <c r="F8" s="6">
        <v>2355604</v>
      </c>
      <c r="G8" s="6">
        <f t="shared" si="0"/>
        <v>13147318</v>
      </c>
      <c r="J8" s="3" t="s">
        <v>188</v>
      </c>
      <c r="K8" s="57">
        <v>14000000</v>
      </c>
    </row>
    <row r="9" spans="2:11" x14ac:dyDescent="0.35">
      <c r="B9" t="s">
        <v>18</v>
      </c>
      <c r="C9" t="s">
        <v>13</v>
      </c>
      <c r="D9" s="6">
        <v>1990275</v>
      </c>
      <c r="E9" s="6">
        <v>1632192</v>
      </c>
      <c r="F9" s="6">
        <v>2035017</v>
      </c>
      <c r="G9" s="6">
        <f t="shared" si="0"/>
        <v>5657484</v>
      </c>
    </row>
    <row r="10" spans="2:11" x14ac:dyDescent="0.35">
      <c r="B10" t="s">
        <v>6</v>
      </c>
      <c r="C10" t="s">
        <v>11</v>
      </c>
      <c r="D10" s="6">
        <v>9932527</v>
      </c>
      <c r="E10" s="6">
        <v>5762571</v>
      </c>
      <c r="F10" s="6">
        <v>4612762</v>
      </c>
      <c r="G10" s="6">
        <f t="shared" si="0"/>
        <v>20307860</v>
      </c>
    </row>
    <row r="11" spans="2:11" x14ac:dyDescent="0.35">
      <c r="B11" t="s">
        <v>19</v>
      </c>
      <c r="C11" t="s">
        <v>12</v>
      </c>
      <c r="D11" s="6">
        <v>9497557</v>
      </c>
      <c r="E11" s="6">
        <v>11052172</v>
      </c>
      <c r="F11" s="6">
        <v>2806104</v>
      </c>
      <c r="G11" s="6">
        <f t="shared" si="0"/>
        <v>23355833</v>
      </c>
    </row>
    <row r="12" spans="2:11" x14ac:dyDescent="0.35">
      <c r="B12" t="s">
        <v>20</v>
      </c>
      <c r="C12" t="s">
        <v>13</v>
      </c>
      <c r="D12" s="6">
        <v>10195385</v>
      </c>
      <c r="E12" s="6">
        <v>9470321</v>
      </c>
      <c r="F12" s="6">
        <v>9633439</v>
      </c>
      <c r="G12" s="6">
        <f t="shared" si="0"/>
        <v>29299145</v>
      </c>
    </row>
    <row r="13" spans="2:11" x14ac:dyDescent="0.35">
      <c r="B13" t="s">
        <v>21</v>
      </c>
      <c r="C13" t="s">
        <v>11</v>
      </c>
      <c r="D13" s="6">
        <v>8731335</v>
      </c>
      <c r="E13" s="6">
        <v>10424654</v>
      </c>
      <c r="F13" s="6">
        <v>6577006</v>
      </c>
      <c r="G13" s="6">
        <f t="shared" si="0"/>
        <v>25732995</v>
      </c>
    </row>
    <row r="14" spans="2:11" x14ac:dyDescent="0.35">
      <c r="B14" t="s">
        <v>22</v>
      </c>
      <c r="C14" t="s">
        <v>13</v>
      </c>
      <c r="D14" s="6">
        <v>5877136</v>
      </c>
      <c r="E14" s="6">
        <v>4488758</v>
      </c>
      <c r="F14" s="6">
        <v>6480028</v>
      </c>
      <c r="G14" s="6">
        <f t="shared" si="0"/>
        <v>16845922</v>
      </c>
    </row>
    <row r="15" spans="2:11" x14ac:dyDescent="0.35">
      <c r="B15" t="s">
        <v>23</v>
      </c>
      <c r="C15" t="s">
        <v>11</v>
      </c>
      <c r="D15" s="6">
        <v>11544048</v>
      </c>
      <c r="E15" s="6">
        <v>8152991</v>
      </c>
      <c r="F15" s="6">
        <v>8183378</v>
      </c>
      <c r="G15" s="6">
        <f t="shared" si="0"/>
        <v>27880417</v>
      </c>
    </row>
    <row r="16" spans="2:11" x14ac:dyDescent="0.35">
      <c r="B16" s="4" t="s">
        <v>6</v>
      </c>
      <c r="C16" s="4" t="s">
        <v>12</v>
      </c>
      <c r="D16" s="7">
        <v>1557269</v>
      </c>
      <c r="E16" s="7">
        <v>7749360</v>
      </c>
      <c r="F16" s="7">
        <v>3407483</v>
      </c>
      <c r="G16" s="7">
        <f>SUM(D16:F16)</f>
        <v>12714112</v>
      </c>
    </row>
    <row r="18" spans="3:5" ht="15" thickBot="1" x14ac:dyDescent="0.4">
      <c r="C18" s="52" t="s">
        <v>182</v>
      </c>
      <c r="D18" s="53">
        <v>10000000</v>
      </c>
      <c r="E18" s="1">
        <f>COUNTIF(D3:D16,"&gt;="&amp;D18)</f>
        <v>3</v>
      </c>
    </row>
    <row r="19" spans="3:5" ht="15.5" thickTop="1" thickBot="1" x14ac:dyDescent="0.4">
      <c r="C19" s="54" t="s">
        <v>183</v>
      </c>
      <c r="D19" s="55">
        <v>4000000</v>
      </c>
      <c r="E19" s="1">
        <f>COUNTIF(D3:D16,"&lt;=" &amp;D19)</f>
        <v>3</v>
      </c>
    </row>
    <row r="20" spans="3:5" ht="15" thickTop="1" x14ac:dyDescent="0.35"/>
  </sheetData>
  <conditionalFormatting sqref="D3:D16">
    <cfRule type="cellIs" dxfId="10" priority="6" operator="greaterThanOrEqual">
      <formula>$D$18</formula>
    </cfRule>
    <cfRule type="cellIs" dxfId="9" priority="5" operator="lessThanOrEqual">
      <formula>$D$19</formula>
    </cfRule>
  </conditionalFormatting>
  <conditionalFormatting sqref="E3:F16">
    <cfRule type="cellIs" dxfId="8" priority="4" operator="between">
      <formula>$J$2</formula>
      <formula>$K$2</formula>
    </cfRule>
  </conditionalFormatting>
  <conditionalFormatting sqref="B3:B16">
    <cfRule type="duplicateValues" dxfId="6" priority="2"/>
  </conditionalFormatting>
  <conditionalFormatting sqref="G3:G16">
    <cfRule type="iconSet" priority="1">
      <iconSet>
        <cfvo type="percent" val="0"/>
        <cfvo type="num" val="$K$8"/>
        <cfvo type="num" val="$K$7"/>
      </iconSet>
    </cfRule>
  </conditionalFormatting>
  <dataValidations count="1">
    <dataValidation type="list" allowBlank="1" showInputMessage="1" showErrorMessage="1" sqref="J5" xr:uid="{0A4838BA-92AD-4ACE-A483-EEE4EEBADC09}">
      <formula1>$C$3:$C$16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2F7CFB4C-5714-4CAB-8E47-A663FBEB92D5}">
            <xm:f>NOT(ISERROR(SEARCH($J$5,C3)))</xm:f>
            <xm:f>$J$5</xm:f>
            <x14:dxf>
              <fill>
                <patternFill>
                  <bgColor theme="8" tint="0.39994506668294322"/>
                </patternFill>
              </fill>
            </x14:dxf>
          </x14:cfRule>
          <xm:sqref>C3:C16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2F85F-A091-483E-AE15-F4CB506F05D0}">
  <sheetPr codeName="Hoja9"/>
  <dimension ref="B2:I16"/>
  <sheetViews>
    <sheetView workbookViewId="0">
      <selection activeCell="I3" sqref="I3"/>
    </sheetView>
  </sheetViews>
  <sheetFormatPr baseColWidth="10" defaultRowHeight="14.5" x14ac:dyDescent="0.35"/>
  <cols>
    <col min="2" max="2" width="27.36328125" customWidth="1"/>
    <col min="3" max="3" width="9.7265625" customWidth="1"/>
  </cols>
  <sheetData>
    <row r="2" spans="2:9" x14ac:dyDescent="0.35">
      <c r="B2" s="8" t="s">
        <v>69</v>
      </c>
      <c r="C2" s="9" t="s">
        <v>10</v>
      </c>
      <c r="D2" s="9" t="s">
        <v>0</v>
      </c>
      <c r="E2" s="9" t="s">
        <v>1</v>
      </c>
      <c r="F2" s="9" t="s">
        <v>73</v>
      </c>
      <c r="G2" s="9" t="s">
        <v>2</v>
      </c>
      <c r="I2" s="9" t="s">
        <v>10</v>
      </c>
    </row>
    <row r="3" spans="2:9" x14ac:dyDescent="0.35">
      <c r="B3" t="s">
        <v>7</v>
      </c>
      <c r="C3" t="s">
        <v>11</v>
      </c>
      <c r="D3" s="6">
        <v>8108792</v>
      </c>
      <c r="E3" s="6">
        <v>4761993</v>
      </c>
      <c r="F3" s="6">
        <v>11648562</v>
      </c>
      <c r="G3" s="6">
        <f>SUM(D3:F3)</f>
        <v>24519347</v>
      </c>
      <c r="I3" t="s">
        <v>11</v>
      </c>
    </row>
    <row r="4" spans="2:9" x14ac:dyDescent="0.35">
      <c r="B4" t="s">
        <v>9</v>
      </c>
      <c r="C4" t="s">
        <v>12</v>
      </c>
      <c r="D4" s="6">
        <v>2826258</v>
      </c>
      <c r="E4" s="6">
        <v>5452833</v>
      </c>
      <c r="F4" s="6">
        <v>4696143</v>
      </c>
      <c r="G4" s="6">
        <f t="shared" ref="G4:G16" si="0">SUM(D4:F4)</f>
        <v>12975234</v>
      </c>
    </row>
    <row r="5" spans="2:9" x14ac:dyDescent="0.35">
      <c r="B5" t="s">
        <v>14</v>
      </c>
      <c r="C5" t="s">
        <v>11</v>
      </c>
      <c r="D5" s="6">
        <v>7407818</v>
      </c>
      <c r="E5" s="6">
        <v>3157745</v>
      </c>
      <c r="F5" s="6">
        <v>4513431</v>
      </c>
      <c r="G5" s="6">
        <f t="shared" si="0"/>
        <v>15078994</v>
      </c>
    </row>
    <row r="6" spans="2:9" x14ac:dyDescent="0.35">
      <c r="B6" t="s">
        <v>15</v>
      </c>
      <c r="C6" t="s">
        <v>12</v>
      </c>
      <c r="D6" s="6">
        <v>5358328</v>
      </c>
      <c r="E6" s="6">
        <v>9426105</v>
      </c>
      <c r="F6" s="6">
        <v>6177799</v>
      </c>
      <c r="G6" s="6">
        <f t="shared" si="0"/>
        <v>20962232</v>
      </c>
    </row>
    <row r="7" spans="2:9" x14ac:dyDescent="0.35">
      <c r="B7" t="s">
        <v>16</v>
      </c>
      <c r="C7" t="s">
        <v>12</v>
      </c>
      <c r="D7" s="6">
        <v>10130123</v>
      </c>
      <c r="E7" s="6">
        <v>11067634</v>
      </c>
      <c r="F7" s="6">
        <v>10966035</v>
      </c>
      <c r="G7" s="6">
        <f t="shared" si="0"/>
        <v>32163792</v>
      </c>
    </row>
    <row r="8" spans="2:9" x14ac:dyDescent="0.35">
      <c r="B8" t="s">
        <v>17</v>
      </c>
      <c r="C8" t="s">
        <v>11</v>
      </c>
      <c r="D8" s="6">
        <v>6906087</v>
      </c>
      <c r="E8" s="6">
        <v>3885627</v>
      </c>
      <c r="F8" s="6">
        <v>2355604</v>
      </c>
      <c r="G8" s="6">
        <f t="shared" si="0"/>
        <v>13147318</v>
      </c>
    </row>
    <row r="9" spans="2:9" x14ac:dyDescent="0.35">
      <c r="B9" t="s">
        <v>18</v>
      </c>
      <c r="C9" t="s">
        <v>13</v>
      </c>
      <c r="D9" s="6">
        <v>1990275</v>
      </c>
      <c r="E9" s="6">
        <v>1632192</v>
      </c>
      <c r="F9" s="6">
        <v>2035017</v>
      </c>
      <c r="G9" s="6">
        <f t="shared" si="0"/>
        <v>5657484</v>
      </c>
    </row>
    <row r="10" spans="2:9" x14ac:dyDescent="0.35">
      <c r="B10" t="s">
        <v>6</v>
      </c>
      <c r="C10" t="s">
        <v>11</v>
      </c>
      <c r="D10" s="6">
        <v>9932527</v>
      </c>
      <c r="E10" s="6">
        <v>5762571</v>
      </c>
      <c r="F10" s="6">
        <v>4612762</v>
      </c>
      <c r="G10" s="6">
        <f t="shared" si="0"/>
        <v>20307860</v>
      </c>
    </row>
    <row r="11" spans="2:9" x14ac:dyDescent="0.35">
      <c r="B11" t="s">
        <v>19</v>
      </c>
      <c r="C11" t="s">
        <v>12</v>
      </c>
      <c r="D11" s="6">
        <v>9497557</v>
      </c>
      <c r="E11" s="6">
        <v>11052172</v>
      </c>
      <c r="F11" s="6">
        <v>2806104</v>
      </c>
      <c r="G11" s="6">
        <f t="shared" si="0"/>
        <v>23355833</v>
      </c>
    </row>
    <row r="12" spans="2:9" x14ac:dyDescent="0.35">
      <c r="B12" t="s">
        <v>20</v>
      </c>
      <c r="C12" t="s">
        <v>13</v>
      </c>
      <c r="D12" s="6">
        <v>10195385</v>
      </c>
      <c r="E12" s="6">
        <v>9470321</v>
      </c>
      <c r="F12" s="6">
        <v>9633439</v>
      </c>
      <c r="G12" s="6">
        <f t="shared" si="0"/>
        <v>29299145</v>
      </c>
    </row>
    <row r="13" spans="2:9" x14ac:dyDescent="0.35">
      <c r="B13" t="s">
        <v>21</v>
      </c>
      <c r="C13" t="s">
        <v>11</v>
      </c>
      <c r="D13" s="6">
        <v>8731335</v>
      </c>
      <c r="E13" s="6">
        <v>10424654</v>
      </c>
      <c r="F13" s="6">
        <v>6577006</v>
      </c>
      <c r="G13" s="6">
        <f t="shared" si="0"/>
        <v>25732995</v>
      </c>
    </row>
    <row r="14" spans="2:9" x14ac:dyDescent="0.35">
      <c r="B14" t="s">
        <v>22</v>
      </c>
      <c r="C14" t="s">
        <v>13</v>
      </c>
      <c r="D14" s="6">
        <v>5877136</v>
      </c>
      <c r="E14" s="6">
        <v>4488758</v>
      </c>
      <c r="F14" s="6">
        <v>6480028</v>
      </c>
      <c r="G14" s="6">
        <f t="shared" si="0"/>
        <v>16845922</v>
      </c>
    </row>
    <row r="15" spans="2:9" x14ac:dyDescent="0.35">
      <c r="B15" t="s">
        <v>23</v>
      </c>
      <c r="C15" t="s">
        <v>11</v>
      </c>
      <c r="D15" s="6">
        <v>11544048</v>
      </c>
      <c r="E15" s="6">
        <v>8152991</v>
      </c>
      <c r="F15" s="6">
        <v>8183378</v>
      </c>
      <c r="G15" s="6">
        <f t="shared" si="0"/>
        <v>27880417</v>
      </c>
    </row>
    <row r="16" spans="2:9" x14ac:dyDescent="0.35">
      <c r="B16" s="4" t="s">
        <v>24</v>
      </c>
      <c r="C16" s="4" t="s">
        <v>12</v>
      </c>
      <c r="D16" s="7">
        <v>1557269</v>
      </c>
      <c r="E16" s="7">
        <v>7749360</v>
      </c>
      <c r="F16" s="7">
        <v>3407483</v>
      </c>
      <c r="G16" s="7">
        <f t="shared" si="0"/>
        <v>12714112</v>
      </c>
    </row>
  </sheetData>
  <conditionalFormatting sqref="B3:G16">
    <cfRule type="expression" dxfId="0" priority="1">
      <formula>$C3=$I$3</formula>
    </cfRule>
  </conditionalFormatting>
  <dataValidations count="1">
    <dataValidation type="list" allowBlank="1" showInputMessage="1" showErrorMessage="1" sqref="I3" xr:uid="{BE8400FF-21FB-4A82-BAAE-11E113425678}">
      <formula1>$C$3:$C$16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CB494-D4BD-4F9A-8842-AAE7F93C7C5B}">
  <sheetPr codeName="Hoja10"/>
  <dimension ref="A1:O18"/>
  <sheetViews>
    <sheetView workbookViewId="0">
      <selection activeCell="G2" sqref="G2"/>
    </sheetView>
  </sheetViews>
  <sheetFormatPr baseColWidth="10" defaultRowHeight="14.5" x14ac:dyDescent="0.35"/>
  <cols>
    <col min="1" max="1" width="15.54296875" customWidth="1"/>
    <col min="5" max="5" width="7.26953125" customWidth="1"/>
    <col min="6" max="6" width="7.453125" customWidth="1"/>
    <col min="9" max="9" width="12.08984375" customWidth="1"/>
    <col min="10" max="10" width="4.36328125" customWidth="1"/>
    <col min="12" max="12" width="16.81640625" customWidth="1"/>
  </cols>
  <sheetData>
    <row r="1" spans="1:15" x14ac:dyDescent="0.35">
      <c r="A1" t="s">
        <v>74</v>
      </c>
      <c r="B1" s="1">
        <v>30</v>
      </c>
      <c r="C1" s="1">
        <v>60</v>
      </c>
      <c r="D1" s="1">
        <v>90</v>
      </c>
      <c r="O1" s="4" t="s">
        <v>75</v>
      </c>
    </row>
    <row r="2" spans="1:15" x14ac:dyDescent="0.35">
      <c r="A2" s="15">
        <f ca="1">TODAY()</f>
        <v>45625</v>
      </c>
      <c r="B2" s="16">
        <f ca="1">A2+30</f>
        <v>45655</v>
      </c>
      <c r="C2" s="16">
        <f ca="1">A2+C1</f>
        <v>45685</v>
      </c>
      <c r="D2" s="16">
        <f ca="1">A2+90</f>
        <v>45715</v>
      </c>
      <c r="G2" t="s">
        <v>76</v>
      </c>
    </row>
    <row r="3" spans="1:15" x14ac:dyDescent="0.35">
      <c r="B3" s="17"/>
      <c r="G3" s="58" t="s">
        <v>77</v>
      </c>
      <c r="H3" s="3" t="s">
        <v>78</v>
      </c>
      <c r="I3" s="16">
        <v>45642</v>
      </c>
      <c r="K3" s="58" t="s">
        <v>79</v>
      </c>
      <c r="L3" s="3" t="s">
        <v>80</v>
      </c>
      <c r="M3" s="16">
        <v>45642</v>
      </c>
    </row>
    <row r="4" spans="1:15" x14ac:dyDescent="0.35">
      <c r="A4" t="s">
        <v>81</v>
      </c>
      <c r="B4" s="18" t="s">
        <v>82</v>
      </c>
      <c r="C4" s="5" t="s">
        <v>83</v>
      </c>
      <c r="D4" s="5" t="s">
        <v>81</v>
      </c>
      <c r="H4" s="3" t="s">
        <v>84</v>
      </c>
      <c r="I4" s="3">
        <v>22</v>
      </c>
      <c r="L4" s="3" t="s">
        <v>85</v>
      </c>
      <c r="M4" s="16">
        <v>45673</v>
      </c>
    </row>
    <row r="5" spans="1:15" x14ac:dyDescent="0.35">
      <c r="B5" s="16">
        <v>33200</v>
      </c>
      <c r="C5" s="16">
        <f ca="1">TODAY()</f>
        <v>45625</v>
      </c>
      <c r="D5" s="3">
        <f ca="1">(C5-B5)/365</f>
        <v>34.041095890410958</v>
      </c>
      <c r="H5" s="3" t="s">
        <v>86</v>
      </c>
      <c r="I5" s="16">
        <v>45651</v>
      </c>
      <c r="L5" s="3" t="s">
        <v>86</v>
      </c>
      <c r="M5" s="16">
        <v>45651</v>
      </c>
    </row>
    <row r="6" spans="1:15" x14ac:dyDescent="0.35">
      <c r="I6" s="16">
        <v>45658</v>
      </c>
      <c r="M6" s="16">
        <v>45658</v>
      </c>
    </row>
    <row r="7" spans="1:15" x14ac:dyDescent="0.35">
      <c r="A7" t="s">
        <v>87</v>
      </c>
      <c r="B7" s="3" t="s">
        <v>88</v>
      </c>
      <c r="C7" s="3">
        <f ca="1">DATEDIF(B5,C5,"y")</f>
        <v>34</v>
      </c>
      <c r="I7" s="16"/>
      <c r="M7" s="3"/>
    </row>
    <row r="8" spans="1:15" x14ac:dyDescent="0.35">
      <c r="B8" s="3" t="s">
        <v>89</v>
      </c>
      <c r="C8" s="3">
        <f ca="1">DATEDIF(B5,C5,"ym")</f>
        <v>0</v>
      </c>
    </row>
    <row r="9" spans="1:15" x14ac:dyDescent="0.35">
      <c r="B9" s="3" t="s">
        <v>90</v>
      </c>
      <c r="C9" s="3">
        <f ca="1">DATEDIF(B5,TODAY(),"md")</f>
        <v>6</v>
      </c>
      <c r="H9" s="3" t="s">
        <v>91</v>
      </c>
      <c r="I9" s="16">
        <f>WORKDAY(I3,I4,I5:I6)</f>
        <v>45674</v>
      </c>
      <c r="L9" s="3" t="s">
        <v>84</v>
      </c>
      <c r="M9" s="3">
        <f>NETWORKDAYS(M3,M4,M5:M6)</f>
        <v>22</v>
      </c>
    </row>
    <row r="10" spans="1:15" x14ac:dyDescent="0.35">
      <c r="B10" t="s">
        <v>92</v>
      </c>
      <c r="C10" t="str">
        <f>TEXT(B5,"dddd")</f>
        <v>viernes</v>
      </c>
    </row>
    <row r="11" spans="1:15" x14ac:dyDescent="0.35">
      <c r="I11" s="17"/>
    </row>
    <row r="12" spans="1:15" x14ac:dyDescent="0.35">
      <c r="B12" s="17"/>
    </row>
    <row r="15" spans="1:15" x14ac:dyDescent="0.35">
      <c r="D15" s="2" t="s">
        <v>93</v>
      </c>
      <c r="E15" s="2" t="s">
        <v>94</v>
      </c>
      <c r="F15" s="2" t="s">
        <v>95</v>
      </c>
    </row>
    <row r="16" spans="1:15" x14ac:dyDescent="0.35">
      <c r="B16" t="s">
        <v>96</v>
      </c>
      <c r="C16" s="17"/>
    </row>
    <row r="17" spans="3:8" x14ac:dyDescent="0.35">
      <c r="C17" s="17"/>
    </row>
    <row r="18" spans="3:8" x14ac:dyDescent="0.35">
      <c r="C18" s="17"/>
      <c r="G18" s="17"/>
      <c r="H18" s="1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4B114-280D-4B13-A898-F013F5D9F630}">
  <sheetPr codeName="Hoja11"/>
  <dimension ref="A1:J17"/>
  <sheetViews>
    <sheetView workbookViewId="0">
      <selection activeCell="F11" sqref="F11"/>
    </sheetView>
  </sheetViews>
  <sheetFormatPr baseColWidth="10" defaultRowHeight="14.5" x14ac:dyDescent="0.35"/>
  <cols>
    <col min="2" max="2" width="13.453125" customWidth="1"/>
    <col min="3" max="3" width="25.1796875" bestFit="1" customWidth="1"/>
    <col min="4" max="4" width="13.7265625" customWidth="1"/>
    <col min="5" max="5" width="12.453125" customWidth="1"/>
  </cols>
  <sheetData>
    <row r="1" spans="1:10" x14ac:dyDescent="0.35">
      <c r="A1" s="2" t="s">
        <v>114</v>
      </c>
      <c r="B1" s="39" t="s">
        <v>3</v>
      </c>
      <c r="C1" s="38" t="s">
        <v>4</v>
      </c>
      <c r="D1" s="39" t="s">
        <v>78</v>
      </c>
      <c r="E1" s="39" t="s">
        <v>84</v>
      </c>
      <c r="F1" s="39" t="s">
        <v>91</v>
      </c>
      <c r="J1" s="39" t="s">
        <v>75</v>
      </c>
    </row>
    <row r="2" spans="1:10" x14ac:dyDescent="0.35">
      <c r="A2" s="1"/>
      <c r="B2" s="1" t="s">
        <v>5</v>
      </c>
      <c r="C2" t="s">
        <v>6</v>
      </c>
      <c r="D2" s="31">
        <v>45642</v>
      </c>
      <c r="E2" s="1">
        <v>12</v>
      </c>
      <c r="F2" s="32">
        <f>WORKDAY(D2,E2,$J$2:$J$3)</f>
        <v>45660</v>
      </c>
      <c r="J2" s="33">
        <v>45651</v>
      </c>
    </row>
    <row r="3" spans="1:10" x14ac:dyDescent="0.35">
      <c r="A3" s="1"/>
      <c r="B3" s="1" t="s">
        <v>25</v>
      </c>
      <c r="C3" t="s">
        <v>16</v>
      </c>
      <c r="D3" s="31">
        <v>45643</v>
      </c>
      <c r="E3" s="1">
        <v>10</v>
      </c>
      <c r="F3" s="32">
        <f t="shared" ref="F3:F5" si="0">WORKDAY(D3,E3,$J$2:$J$3)</f>
        <v>45659</v>
      </c>
      <c r="J3" s="17">
        <v>45658</v>
      </c>
    </row>
    <row r="4" spans="1:10" x14ac:dyDescent="0.35">
      <c r="A4" s="1"/>
      <c r="B4" s="1" t="s">
        <v>28</v>
      </c>
      <c r="C4" t="s">
        <v>7</v>
      </c>
      <c r="D4" s="31"/>
      <c r="E4" s="1"/>
      <c r="F4" s="32">
        <f t="shared" si="0"/>
        <v>0</v>
      </c>
    </row>
    <row r="5" spans="1:10" x14ac:dyDescent="0.35">
      <c r="A5" s="1"/>
      <c r="B5" s="2" t="s">
        <v>67</v>
      </c>
      <c r="C5" s="4" t="s">
        <v>68</v>
      </c>
      <c r="D5" s="35"/>
      <c r="E5" s="2"/>
      <c r="F5" s="59">
        <f t="shared" si="0"/>
        <v>0</v>
      </c>
    </row>
    <row r="6" spans="1:10" x14ac:dyDescent="0.35">
      <c r="A6" s="1"/>
    </row>
    <row r="7" spans="1:10" x14ac:dyDescent="0.35">
      <c r="A7" s="1"/>
    </row>
    <row r="8" spans="1:10" x14ac:dyDescent="0.35">
      <c r="A8" s="2" t="s">
        <v>115</v>
      </c>
      <c r="B8" s="40" t="s">
        <v>116</v>
      </c>
      <c r="C8" s="41" t="s">
        <v>117</v>
      </c>
      <c r="D8" s="40" t="s">
        <v>118</v>
      </c>
      <c r="E8" s="40" t="s">
        <v>78</v>
      </c>
      <c r="F8" s="40" t="s">
        <v>84</v>
      </c>
    </row>
    <row r="9" spans="1:10" x14ac:dyDescent="0.35">
      <c r="B9" s="1">
        <v>100</v>
      </c>
      <c r="C9" t="s">
        <v>119</v>
      </c>
      <c r="D9" s="34"/>
      <c r="E9" s="34"/>
      <c r="F9">
        <f>NETWORKDAYS(D9,E9,$J$2:$J$3)</f>
        <v>0</v>
      </c>
    </row>
    <row r="10" spans="1:10" x14ac:dyDescent="0.35">
      <c r="B10" s="1">
        <v>101</v>
      </c>
      <c r="C10" t="s">
        <v>120</v>
      </c>
      <c r="D10" s="34"/>
      <c r="E10" s="34"/>
      <c r="F10">
        <f t="shared" ref="F10:F11" si="1">NETWORKDAYS(D10,E10,$J$2:$J$3)</f>
        <v>0</v>
      </c>
    </row>
    <row r="11" spans="1:10" x14ac:dyDescent="0.35">
      <c r="B11" s="2">
        <v>102</v>
      </c>
      <c r="C11" s="4" t="s">
        <v>121</v>
      </c>
      <c r="D11" s="36"/>
      <c r="E11" s="36"/>
      <c r="F11" s="4">
        <f t="shared" si="1"/>
        <v>0</v>
      </c>
    </row>
    <row r="13" spans="1:10" x14ac:dyDescent="0.35">
      <c r="A13" s="2" t="s">
        <v>81</v>
      </c>
      <c r="B13" s="40" t="s">
        <v>3</v>
      </c>
      <c r="C13" s="40" t="s">
        <v>4</v>
      </c>
      <c r="D13" s="40" t="s">
        <v>122</v>
      </c>
      <c r="E13" s="40" t="s">
        <v>81</v>
      </c>
    </row>
    <row r="14" spans="1:10" x14ac:dyDescent="0.35">
      <c r="B14" s="1" t="s">
        <v>5</v>
      </c>
      <c r="C14" t="s">
        <v>6</v>
      </c>
      <c r="D14" s="34">
        <v>33095</v>
      </c>
      <c r="E14" s="19">
        <f ca="1">(TODAY()-D14)/365</f>
        <v>34.328767123287669</v>
      </c>
    </row>
    <row r="15" spans="1:10" x14ac:dyDescent="0.35">
      <c r="B15" s="1" t="s">
        <v>25</v>
      </c>
      <c r="C15" t="s">
        <v>16</v>
      </c>
      <c r="D15" s="34">
        <v>31058</v>
      </c>
      <c r="E15" s="19">
        <f t="shared" ref="E15:E17" ca="1" si="2">(TODAY()-D15)/365</f>
        <v>39.909589041095892</v>
      </c>
    </row>
    <row r="16" spans="1:10" x14ac:dyDescent="0.35">
      <c r="B16" s="1" t="s">
        <v>28</v>
      </c>
      <c r="C16" t="s">
        <v>7</v>
      </c>
      <c r="D16" s="34">
        <v>34952</v>
      </c>
      <c r="E16" s="19">
        <f t="shared" ca="1" si="2"/>
        <v>29.241095890410961</v>
      </c>
    </row>
    <row r="17" spans="2:5" x14ac:dyDescent="0.35">
      <c r="B17" s="2" t="s">
        <v>67</v>
      </c>
      <c r="C17" s="4" t="s">
        <v>68</v>
      </c>
      <c r="D17" s="36">
        <v>27361</v>
      </c>
      <c r="E17" s="37">
        <f t="shared" ca="1" si="2"/>
        <v>50.038356164383565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C6873-805B-4377-81BE-A0F30135C989}">
  <sheetPr codeName="Hoja12"/>
  <dimension ref="B1:M19"/>
  <sheetViews>
    <sheetView workbookViewId="0">
      <selection activeCell="F9" sqref="F9"/>
    </sheetView>
  </sheetViews>
  <sheetFormatPr baseColWidth="10" defaultRowHeight="14.5" x14ac:dyDescent="0.35"/>
  <cols>
    <col min="2" max="2" width="24.36328125" customWidth="1"/>
    <col min="5" max="5" width="14.08984375" customWidth="1"/>
  </cols>
  <sheetData>
    <row r="1" spans="2:13" x14ac:dyDescent="0.35">
      <c r="B1" s="20" t="s">
        <v>97</v>
      </c>
      <c r="C1" s="10">
        <v>8000</v>
      </c>
      <c r="F1" s="6"/>
    </row>
    <row r="2" spans="2:13" x14ac:dyDescent="0.35">
      <c r="B2" s="20" t="s">
        <v>98</v>
      </c>
      <c r="C2" s="10">
        <v>3800</v>
      </c>
      <c r="F2" s="6"/>
    </row>
    <row r="4" spans="2:13" x14ac:dyDescent="0.35">
      <c r="B4" s="20" t="s">
        <v>99</v>
      </c>
      <c r="C4" s="21">
        <v>0.33333333333333331</v>
      </c>
      <c r="M4" s="22"/>
    </row>
    <row r="5" spans="2:13" x14ac:dyDescent="0.35">
      <c r="B5" s="20" t="s">
        <v>100</v>
      </c>
      <c r="C5" s="21">
        <v>0.33333333333333331</v>
      </c>
    </row>
    <row r="6" spans="2:13" x14ac:dyDescent="0.35">
      <c r="C6" s="23"/>
    </row>
    <row r="8" spans="2:13" x14ac:dyDescent="0.35">
      <c r="B8" s="24" t="s">
        <v>101</v>
      </c>
      <c r="C8" s="25" t="s">
        <v>102</v>
      </c>
      <c r="D8" s="25" t="s">
        <v>103</v>
      </c>
      <c r="E8" s="25" t="s">
        <v>104</v>
      </c>
      <c r="F8" s="25" t="s">
        <v>105</v>
      </c>
      <c r="G8" s="25" t="s">
        <v>106</v>
      </c>
      <c r="H8" s="25" t="s">
        <v>107</v>
      </c>
    </row>
    <row r="9" spans="2:13" x14ac:dyDescent="0.35">
      <c r="B9" t="s">
        <v>6</v>
      </c>
      <c r="C9" s="26">
        <v>0.33333333333333331</v>
      </c>
      <c r="D9" s="26">
        <v>0.73958333333333337</v>
      </c>
      <c r="E9" s="26">
        <f>D9-C9</f>
        <v>0.40625000000000006</v>
      </c>
      <c r="F9" s="26">
        <f>IF(E9&gt;$C$4,E9-$C$4,0)</f>
        <v>7.2916666666666741E-2</v>
      </c>
      <c r="G9" s="26"/>
      <c r="H9" s="26"/>
    </row>
    <row r="10" spans="2:13" x14ac:dyDescent="0.35">
      <c r="B10" t="s">
        <v>16</v>
      </c>
      <c r="C10" s="26"/>
      <c r="D10" s="26"/>
      <c r="E10" s="26">
        <f t="shared" ref="E10:E11" si="0">D10-C10</f>
        <v>0</v>
      </c>
      <c r="F10" s="26"/>
      <c r="G10" s="26"/>
      <c r="H10" s="26"/>
    </row>
    <row r="11" spans="2:13" x14ac:dyDescent="0.35">
      <c r="B11" t="s">
        <v>7</v>
      </c>
      <c r="C11" s="26"/>
      <c r="D11" s="26"/>
      <c r="E11" s="26">
        <f t="shared" si="0"/>
        <v>0</v>
      </c>
      <c r="F11" s="26"/>
      <c r="G11" s="26"/>
      <c r="H11" s="26"/>
    </row>
    <row r="12" spans="2:13" x14ac:dyDescent="0.35">
      <c r="B12" t="s">
        <v>68</v>
      </c>
      <c r="C12" s="26"/>
      <c r="D12" s="26"/>
      <c r="E12" s="26"/>
      <c r="F12" s="26"/>
      <c r="G12" s="26"/>
      <c r="H12" s="26"/>
    </row>
    <row r="13" spans="2:13" x14ac:dyDescent="0.35">
      <c r="B13" t="s">
        <v>59</v>
      </c>
      <c r="C13" s="26"/>
      <c r="D13" s="26"/>
      <c r="E13" s="26"/>
      <c r="F13" s="26"/>
      <c r="G13" s="26"/>
      <c r="H13" s="26"/>
    </row>
    <row r="14" spans="2:13" x14ac:dyDescent="0.35">
      <c r="B14" t="s">
        <v>15</v>
      </c>
      <c r="C14" s="26"/>
      <c r="D14" s="26"/>
      <c r="E14" s="26"/>
      <c r="F14" s="26"/>
      <c r="G14" s="26"/>
      <c r="H14" s="26"/>
    </row>
    <row r="15" spans="2:13" x14ac:dyDescent="0.35">
      <c r="B15" s="4" t="s">
        <v>26</v>
      </c>
      <c r="C15" s="22"/>
      <c r="D15" s="22"/>
      <c r="E15" s="22"/>
      <c r="F15" s="22"/>
      <c r="G15" s="22"/>
      <c r="H15" s="22"/>
    </row>
    <row r="16" spans="2:13" x14ac:dyDescent="0.35">
      <c r="B16" t="s">
        <v>108</v>
      </c>
      <c r="E16" s="27"/>
      <c r="F16" s="27">
        <f>SUM(F9:F11)</f>
        <v>7.2916666666666741E-2</v>
      </c>
    </row>
    <row r="17" spans="2:9" x14ac:dyDescent="0.35">
      <c r="B17" t="s">
        <v>109</v>
      </c>
      <c r="E17" s="28"/>
      <c r="F17" s="28">
        <f>F16*24</f>
        <v>1.7500000000000018</v>
      </c>
    </row>
    <row r="18" spans="2:9" ht="15" thickBot="1" x14ac:dyDescent="0.4">
      <c r="B18" t="s">
        <v>108</v>
      </c>
      <c r="E18" s="6"/>
      <c r="F18" s="11">
        <f>F17*C1</f>
        <v>14000.000000000015</v>
      </c>
      <c r="G18" s="11"/>
    </row>
    <row r="19" spans="2:9" ht="15" thickTop="1" x14ac:dyDescent="0.35">
      <c r="I19" s="26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AFA79-7337-4ADA-B172-8D1D44D865F7}">
  <sheetPr codeName="Hoja13"/>
  <dimension ref="B2:F16"/>
  <sheetViews>
    <sheetView workbookViewId="0">
      <selection activeCell="D4" sqref="D4"/>
    </sheetView>
  </sheetViews>
  <sheetFormatPr baseColWidth="10" defaultRowHeight="14.5" x14ac:dyDescent="0.35"/>
  <cols>
    <col min="2" max="2" width="25.7265625" bestFit="1" customWidth="1"/>
    <col min="6" max="6" width="14.1796875" customWidth="1"/>
    <col min="7" max="7" width="7" customWidth="1"/>
  </cols>
  <sheetData>
    <row r="2" spans="2:6" x14ac:dyDescent="0.35">
      <c r="B2" s="13" t="s">
        <v>69</v>
      </c>
      <c r="C2" s="14" t="s">
        <v>10</v>
      </c>
      <c r="D2" s="14" t="s">
        <v>0</v>
      </c>
      <c r="E2" s="14" t="s">
        <v>1</v>
      </c>
      <c r="F2" s="14" t="s">
        <v>2</v>
      </c>
    </row>
    <row r="3" spans="2:6" x14ac:dyDescent="0.35">
      <c r="B3" t="s">
        <v>7</v>
      </c>
      <c r="C3" t="s">
        <v>11</v>
      </c>
      <c r="D3" s="60">
        <v>4000000</v>
      </c>
      <c r="E3" s="60">
        <v>4761993</v>
      </c>
      <c r="F3" s="6">
        <f t="shared" ref="F3:F16" si="0">SUM(D3:E3)</f>
        <v>8761993</v>
      </c>
    </row>
    <row r="4" spans="2:6" x14ac:dyDescent="0.35">
      <c r="B4" t="s">
        <v>9</v>
      </c>
      <c r="C4" t="s">
        <v>12</v>
      </c>
      <c r="D4" s="60">
        <v>2826258</v>
      </c>
      <c r="E4" s="60">
        <v>5452833</v>
      </c>
      <c r="F4" s="6">
        <f t="shared" si="0"/>
        <v>8279091</v>
      </c>
    </row>
    <row r="5" spans="2:6" x14ac:dyDescent="0.35">
      <c r="B5" t="s">
        <v>14</v>
      </c>
      <c r="C5" t="s">
        <v>11</v>
      </c>
      <c r="D5" s="60">
        <v>8050000</v>
      </c>
      <c r="E5" s="60">
        <v>3157745</v>
      </c>
      <c r="F5" s="6">
        <f t="shared" si="0"/>
        <v>11207745</v>
      </c>
    </row>
    <row r="6" spans="2:6" x14ac:dyDescent="0.35">
      <c r="B6" t="s">
        <v>24</v>
      </c>
      <c r="C6" t="s">
        <v>12</v>
      </c>
      <c r="D6" s="60">
        <v>5358328</v>
      </c>
      <c r="E6" s="60">
        <v>9426105</v>
      </c>
      <c r="F6" s="6">
        <f t="shared" si="0"/>
        <v>14784433</v>
      </c>
    </row>
    <row r="7" spans="2:6" x14ac:dyDescent="0.35">
      <c r="B7" t="s">
        <v>16</v>
      </c>
      <c r="C7" t="s">
        <v>12</v>
      </c>
      <c r="D7" s="60">
        <v>10130123</v>
      </c>
      <c r="E7" s="60">
        <v>11067634</v>
      </c>
      <c r="F7" s="6">
        <f t="shared" si="0"/>
        <v>21197757</v>
      </c>
    </row>
    <row r="8" spans="2:6" x14ac:dyDescent="0.35">
      <c r="B8" t="s">
        <v>17</v>
      </c>
      <c r="C8" t="s">
        <v>11</v>
      </c>
      <c r="D8" s="60">
        <v>7000000</v>
      </c>
      <c r="E8" s="60">
        <v>3885627</v>
      </c>
      <c r="F8" s="6">
        <f t="shared" si="0"/>
        <v>10885627</v>
      </c>
    </row>
    <row r="9" spans="2:6" x14ac:dyDescent="0.35">
      <c r="B9" t="s">
        <v>18</v>
      </c>
      <c r="C9" t="s">
        <v>13</v>
      </c>
      <c r="D9" s="60">
        <v>1990275</v>
      </c>
      <c r="E9" s="60">
        <v>1632192</v>
      </c>
      <c r="F9" s="6">
        <f t="shared" si="0"/>
        <v>3622467</v>
      </c>
    </row>
    <row r="10" spans="2:6" x14ac:dyDescent="0.35">
      <c r="B10" t="s">
        <v>6</v>
      </c>
      <c r="C10" t="s">
        <v>11</v>
      </c>
      <c r="D10" s="60">
        <v>9932527</v>
      </c>
      <c r="E10" s="60">
        <v>5762571</v>
      </c>
      <c r="F10" s="6">
        <f t="shared" si="0"/>
        <v>15695098</v>
      </c>
    </row>
    <row r="11" spans="2:6" x14ac:dyDescent="0.35">
      <c r="B11" t="s">
        <v>19</v>
      </c>
      <c r="C11" t="s">
        <v>12</v>
      </c>
      <c r="D11" s="60">
        <v>9497557</v>
      </c>
      <c r="E11" s="60">
        <v>11052172</v>
      </c>
      <c r="F11" s="6">
        <f t="shared" si="0"/>
        <v>20549729</v>
      </c>
    </row>
    <row r="12" spans="2:6" x14ac:dyDescent="0.35">
      <c r="B12" t="s">
        <v>20</v>
      </c>
      <c r="C12" t="s">
        <v>13</v>
      </c>
      <c r="D12" s="60">
        <v>10195385</v>
      </c>
      <c r="E12" s="60">
        <v>9470321</v>
      </c>
      <c r="F12" s="6">
        <f t="shared" si="0"/>
        <v>19665706</v>
      </c>
    </row>
    <row r="13" spans="2:6" x14ac:dyDescent="0.35">
      <c r="B13" t="s">
        <v>21</v>
      </c>
      <c r="C13" t="s">
        <v>11</v>
      </c>
      <c r="D13" s="60">
        <v>8731335</v>
      </c>
      <c r="E13" s="60">
        <v>10424654</v>
      </c>
      <c r="F13" s="6">
        <f t="shared" si="0"/>
        <v>19155989</v>
      </c>
    </row>
    <row r="14" spans="2:6" x14ac:dyDescent="0.35">
      <c r="B14" t="s">
        <v>22</v>
      </c>
      <c r="C14" t="s">
        <v>13</v>
      </c>
      <c r="D14" s="60">
        <v>5877136</v>
      </c>
      <c r="E14" s="60">
        <v>4488758</v>
      </c>
      <c r="F14" s="6">
        <f t="shared" si="0"/>
        <v>10365894</v>
      </c>
    </row>
    <row r="15" spans="2:6" x14ac:dyDescent="0.35">
      <c r="B15" t="s">
        <v>23</v>
      </c>
      <c r="C15" t="s">
        <v>11</v>
      </c>
      <c r="D15" s="60">
        <v>11544048</v>
      </c>
      <c r="E15" s="60">
        <v>8152991</v>
      </c>
      <c r="F15" s="6">
        <f t="shared" si="0"/>
        <v>19697039</v>
      </c>
    </row>
    <row r="16" spans="2:6" x14ac:dyDescent="0.35">
      <c r="B16" s="4" t="s">
        <v>24</v>
      </c>
      <c r="C16" s="4" t="s">
        <v>12</v>
      </c>
      <c r="D16" s="61">
        <v>1557269</v>
      </c>
      <c r="E16" s="61">
        <v>7749360</v>
      </c>
      <c r="F16" s="7">
        <f t="shared" si="0"/>
        <v>9306629</v>
      </c>
    </row>
  </sheetData>
  <pageMargins left="0.7" right="0.7" top="0.75" bottom="0.75" header="0.3" footer="0.3"/>
  <pageSetup paperSize="9" orientation="portrait" horizontalDpi="120" verticalDpi="7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23B7A-6395-4AF1-848F-4362CC680D33}">
  <sheetPr codeName="Hoja14"/>
  <dimension ref="A1:G11"/>
  <sheetViews>
    <sheetView tabSelected="1" workbookViewId="0">
      <selection activeCell="C3" sqref="C3"/>
    </sheetView>
  </sheetViews>
  <sheetFormatPr baseColWidth="10" defaultRowHeight="14.5" x14ac:dyDescent="0.35"/>
  <sheetData>
    <row r="1" spans="1:7" x14ac:dyDescent="0.35">
      <c r="A1" s="2" t="s">
        <v>110</v>
      </c>
      <c r="C1" s="2" t="s">
        <v>111</v>
      </c>
      <c r="D1" s="2" t="s">
        <v>112</v>
      </c>
    </row>
    <row r="2" spans="1:7" x14ac:dyDescent="0.35">
      <c r="A2" s="6">
        <f>C2+D2</f>
        <v>2200</v>
      </c>
      <c r="C2" s="10">
        <v>1200</v>
      </c>
      <c r="D2" s="10">
        <v>1000</v>
      </c>
    </row>
    <row r="3" spans="1:7" x14ac:dyDescent="0.35">
      <c r="A3" s="6">
        <v>192000</v>
      </c>
    </row>
    <row r="4" spans="1:7" x14ac:dyDescent="0.35">
      <c r="A4" s="6">
        <v>208000</v>
      </c>
    </row>
    <row r="5" spans="1:7" x14ac:dyDescent="0.35">
      <c r="A5" s="6">
        <v>208000</v>
      </c>
    </row>
    <row r="6" spans="1:7" x14ac:dyDescent="0.35">
      <c r="A6" s="6">
        <v>189000</v>
      </c>
    </row>
    <row r="7" spans="1:7" x14ac:dyDescent="0.35">
      <c r="A7" s="6">
        <v>208000</v>
      </c>
    </row>
    <row r="8" spans="1:7" x14ac:dyDescent="0.35">
      <c r="A8" s="6">
        <v>210000</v>
      </c>
    </row>
    <row r="9" spans="1:7" ht="15" thickBot="1" x14ac:dyDescent="0.4">
      <c r="A9" s="7">
        <v>197600</v>
      </c>
      <c r="C9" s="29">
        <v>0.2</v>
      </c>
      <c r="E9" t="s">
        <v>113</v>
      </c>
    </row>
    <row r="10" spans="1:7" ht="15.5" thickTop="1" thickBot="1" x14ac:dyDescent="0.4">
      <c r="A10" s="6">
        <f>SUM(A2:A9)</f>
        <v>1414800</v>
      </c>
      <c r="C10" s="10">
        <f>A10*20%</f>
        <v>282960</v>
      </c>
      <c r="D10" s="6"/>
      <c r="E10" s="10">
        <f>A10+C10</f>
        <v>1697760</v>
      </c>
      <c r="G10" s="30">
        <f>A10+C10+E10</f>
        <v>3395520</v>
      </c>
    </row>
    <row r="11" spans="1:7" ht="15" thickTop="1" x14ac:dyDescent="0.35"/>
  </sheetData>
  <pageMargins left="0.70866141732283472" right="0.70866141732283472" top="0.74803149606299213" bottom="0.74803149606299213" header="0.31496062992125984" footer="0.31496062992125984"/>
  <pageSetup paperSize="9" orientation="portrait" horizontalDpi="120" verticalDpi="7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Texto Columna</vt:lpstr>
      <vt:lpstr>Texto Mayus Minus</vt:lpstr>
      <vt:lpstr>Dinamica Uno</vt:lpstr>
      <vt:lpstr>Dinamica Dos</vt:lpstr>
      <vt:lpstr>Dinamica Grafico</vt:lpstr>
      <vt:lpstr>Dinamica Formulas</vt:lpstr>
      <vt:lpstr>Tabla Dinamica</vt:lpstr>
      <vt:lpstr>Formato Condicional</vt:lpstr>
      <vt:lpstr>Formato Condicional II</vt:lpstr>
      <vt:lpstr>Fecha</vt:lpstr>
      <vt:lpstr>Ejerecicios Fecha</vt:lpstr>
      <vt:lpstr>Hora</vt:lpstr>
      <vt:lpstr>Proteger</vt:lpstr>
      <vt:lpstr>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Beltrand</dc:creator>
  <cp:lastModifiedBy>Juan Carlos Beltrand</cp:lastModifiedBy>
  <cp:lastPrinted>2024-11-29T14:26:15Z</cp:lastPrinted>
  <dcterms:created xsi:type="dcterms:W3CDTF">2019-03-04T12:03:14Z</dcterms:created>
  <dcterms:modified xsi:type="dcterms:W3CDTF">2024-11-29T14:54:39Z</dcterms:modified>
</cp:coreProperties>
</file>