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belt\OneDrive\Escritorio\Ore_Excel_Avanzado\"/>
    </mc:Choice>
  </mc:AlternateContent>
  <xr:revisionPtr revIDLastSave="0" documentId="13_ncr:1_{C0427617-81CF-4FDF-BE86-F0AF35E70A58}" xr6:coauthVersionLast="47" xr6:coauthVersionMax="47" xr10:uidLastSave="{00000000-0000-0000-0000-000000000000}"/>
  <bookViews>
    <workbookView xWindow="-110" yWindow="-110" windowWidth="19420" windowHeight="10300" tabRatio="875" firstSheet="9" activeTab="13" xr2:uid="{FD07371F-E6A5-4167-B4E9-B58D1456D009}"/>
  </bookViews>
  <sheets>
    <sheet name="Entorno Referencias" sheetId="2" r:id="rId1"/>
    <sheet name="Entre Hojas" sheetId="8" r:id="rId2"/>
    <sheet name="Ref. Otro Libro" sheetId="6" r:id="rId3"/>
    <sheet name="AD. Nombre" sheetId="3" r:id="rId4"/>
    <sheet name="Ref. Total G" sheetId="9" r:id="rId5"/>
    <sheet name="Link Ad. Nombre" sheetId="10" r:id="rId6"/>
    <sheet name="Ref. Ad. Nombre" sheetId="4" r:id="rId7"/>
    <sheet name="Parametros" sheetId="5" r:id="rId8"/>
    <sheet name="Validar " sheetId="1" r:id="rId9"/>
    <sheet name="Tabla" sheetId="7" r:id="rId10"/>
    <sheet name="Filtro Avanzado" sheetId="12" r:id="rId11"/>
    <sheet name="Destino Filtro" sheetId="19" r:id="rId12"/>
    <sheet name="S. Totales Informe" sheetId="13" r:id="rId13"/>
    <sheet name="BuscarV" sheetId="14" r:id="rId14"/>
    <sheet name="BuscarH" sheetId="16" r:id="rId15"/>
    <sheet name="BuscarX" sheetId="15" r:id="rId16"/>
    <sheet name="Indice" sheetId="17" r:id="rId17"/>
    <sheet name="Indice Coincidir" sheetId="18" r:id="rId18"/>
    <sheet name="Tablas Dinamicas" sheetId="11" r:id="rId19"/>
  </sheets>
  <externalReferences>
    <externalReference r:id="rId20"/>
  </externalReferences>
  <definedNames>
    <definedName name="_xlnm._FilterDatabase" localSheetId="10" hidden="1">'Filtro Avanzado'!$B$2:$H$14</definedName>
    <definedName name="_xlnm._FilterDatabase" localSheetId="9" hidden="1">Tabla!$B$2:$I$15</definedName>
    <definedName name="_xlnm.Extract" localSheetId="11">'Destino Filtro'!$B$5:$H$5</definedName>
    <definedName name="_xlnm.Extract" localSheetId="10">'Filtro Avanzado'!$K$2</definedName>
    <definedName name="BaseD">'AD. Nombre'!$B$2:$E$16</definedName>
    <definedName name="BaseF">'Filtro Avanzado'!$B$2:$H$14</definedName>
    <definedName name="Bono">Parametros!$C$3</definedName>
    <definedName name="_xlnm.Criteria" localSheetId="11">'Destino Filtro'!$D$2:$D$3</definedName>
    <definedName name="_xlnm.Criteria" localSheetId="10">'Filtro Avanzado'!$E$2:$E$14</definedName>
    <definedName name="Impues">Parametros!$E$3</definedName>
    <definedName name="Operador">'AD. Nombre'!$C$3:$C$16</definedName>
    <definedName name="TotalG">'AD. Nombre'!$E$18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4" l="1"/>
  <c r="H8" i="14" s="1"/>
  <c r="H5" i="14"/>
  <c r="H4" i="14"/>
  <c r="G19" i="7"/>
  <c r="G18" i="7"/>
  <c r="G17" i="7"/>
  <c r="F4" i="1"/>
  <c r="F5" i="1"/>
  <c r="F6" i="1"/>
  <c r="F3" i="1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3" i="4"/>
  <c r="D6" i="9"/>
  <c r="D5" i="9"/>
  <c r="E18" i="3"/>
  <c r="B2" i="10" a="1"/>
  <c r="B2" i="10" s="1"/>
  <c r="E4" i="6"/>
  <c r="E5" i="6"/>
  <c r="E6" i="6"/>
  <c r="F6" i="6" s="1"/>
  <c r="E7" i="6"/>
  <c r="F7" i="6" s="1"/>
  <c r="E8" i="6"/>
  <c r="E9" i="6"/>
  <c r="E10" i="6"/>
  <c r="E11" i="6"/>
  <c r="F11" i="6" s="1"/>
  <c r="E12" i="6"/>
  <c r="E13" i="6"/>
  <c r="E14" i="6"/>
  <c r="E15" i="6"/>
  <c r="F15" i="6" s="1"/>
  <c r="E16" i="6"/>
  <c r="E3" i="6"/>
  <c r="F3" i="6" s="1"/>
  <c r="F4" i="6"/>
  <c r="F5" i="6"/>
  <c r="F8" i="6"/>
  <c r="F9" i="6"/>
  <c r="F10" i="6"/>
  <c r="F12" i="6"/>
  <c r="F13" i="6"/>
  <c r="F14" i="6"/>
  <c r="F16" i="6"/>
  <c r="E3" i="8"/>
  <c r="E4" i="8"/>
  <c r="D4" i="8"/>
  <c r="D3" i="8"/>
  <c r="J4" i="2"/>
  <c r="J3" i="2"/>
  <c r="E10" i="2"/>
  <c r="C8" i="2"/>
  <c r="C7" i="2"/>
  <c r="E5" i="2"/>
  <c r="D5" i="2"/>
  <c r="D4" i="2"/>
  <c r="E4" i="2"/>
  <c r="E3" i="2"/>
  <c r="D3" i="2"/>
  <c r="C38" i="15"/>
  <c r="C37" i="15"/>
  <c r="C36" i="15"/>
  <c r="C35" i="15"/>
  <c r="C34" i="15"/>
  <c r="C40" i="14"/>
  <c r="C39" i="14"/>
  <c r="C38" i="14"/>
  <c r="C37" i="14"/>
  <c r="C36" i="14"/>
  <c r="G8" i="13"/>
  <c r="H8" i="13" s="1"/>
  <c r="G14" i="13"/>
  <c r="H14" i="13" s="1"/>
  <c r="G9" i="13"/>
  <c r="H9" i="13" s="1"/>
  <c r="G6" i="13"/>
  <c r="H6" i="13" s="1"/>
  <c r="G7" i="13"/>
  <c r="H7" i="13" s="1"/>
  <c r="G11" i="13"/>
  <c r="H11" i="13" s="1"/>
  <c r="G5" i="13"/>
  <c r="H5" i="13" s="1"/>
  <c r="G4" i="13"/>
  <c r="H4" i="13" s="1"/>
  <c r="G13" i="13"/>
  <c r="H13" i="13" s="1"/>
  <c r="G10" i="13"/>
  <c r="H10" i="13" s="1"/>
  <c r="G3" i="13"/>
  <c r="H3" i="13" s="1"/>
  <c r="G12" i="13"/>
  <c r="H12" i="13" s="1"/>
  <c r="G14" i="12"/>
  <c r="H14" i="12" s="1"/>
  <c r="G13" i="12"/>
  <c r="H13" i="12" s="1"/>
  <c r="G12" i="12"/>
  <c r="H12" i="12" s="1"/>
  <c r="G11" i="12"/>
  <c r="H11" i="12" s="1"/>
  <c r="G10" i="12"/>
  <c r="H10" i="12" s="1"/>
  <c r="G9" i="12"/>
  <c r="H9" i="12" s="1"/>
  <c r="G8" i="12"/>
  <c r="H8" i="12" s="1"/>
  <c r="G7" i="12"/>
  <c r="H7" i="12" s="1"/>
  <c r="G6" i="12"/>
  <c r="H6" i="12" s="1"/>
  <c r="G5" i="12"/>
  <c r="H5" i="12" s="1"/>
  <c r="G4" i="12"/>
  <c r="H4" i="12" s="1"/>
  <c r="G3" i="12"/>
  <c r="H3" i="12" s="1"/>
  <c r="G15" i="11"/>
  <c r="H15" i="11" s="1"/>
  <c r="G14" i="11"/>
  <c r="H14" i="11" s="1"/>
  <c r="H13" i="11"/>
  <c r="G13" i="11"/>
  <c r="G12" i="11"/>
  <c r="H12" i="11" s="1"/>
  <c r="H11" i="11"/>
  <c r="G11" i="11"/>
  <c r="G10" i="11"/>
  <c r="H10" i="11" s="1"/>
  <c r="H9" i="11"/>
  <c r="G9" i="11"/>
  <c r="G8" i="11"/>
  <c r="H8" i="11" s="1"/>
  <c r="H7" i="11"/>
  <c r="G7" i="11"/>
  <c r="G6" i="11"/>
  <c r="H6" i="11" s="1"/>
  <c r="H5" i="11"/>
  <c r="G5" i="11"/>
  <c r="G4" i="11"/>
  <c r="H4" i="11" s="1"/>
  <c r="H3" i="11"/>
  <c r="G3" i="11"/>
  <c r="G5" i="4" l="1"/>
  <c r="G11" i="4"/>
  <c r="G15" i="4"/>
  <c r="G3" i="4"/>
  <c r="G4" i="4"/>
  <c r="G6" i="4"/>
  <c r="G7" i="4"/>
  <c r="G8" i="4"/>
  <c r="G9" i="4"/>
  <c r="G10" i="4"/>
  <c r="G12" i="4"/>
  <c r="G13" i="4"/>
  <c r="G14" i="4"/>
  <c r="G16" i="4"/>
  <c r="C5" i="2"/>
  <c r="H11" i="7"/>
  <c r="I11" i="7" s="1"/>
  <c r="H10" i="7"/>
  <c r="I10" i="7" s="1"/>
  <c r="H15" i="7"/>
  <c r="I15" i="7" s="1"/>
  <c r="H3" i="7"/>
  <c r="I3" i="7" s="1"/>
  <c r="H7" i="7"/>
  <c r="I7" i="7" s="1"/>
  <c r="H4" i="7"/>
  <c r="I4" i="7" s="1"/>
  <c r="H12" i="7"/>
  <c r="I12" i="7" s="1"/>
  <c r="H5" i="7"/>
  <c r="I5" i="7" s="1"/>
  <c r="H8" i="7"/>
  <c r="I8" i="7" s="1"/>
  <c r="H9" i="7"/>
  <c r="I9" i="7" s="1"/>
  <c r="H13" i="7"/>
  <c r="I13" i="7" s="1"/>
  <c r="H6" i="7"/>
  <c r="I6" i="7" s="1"/>
  <c r="H14" i="7"/>
  <c r="I14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<sst xmlns="http://schemas.openxmlformats.org/spreadsheetml/2006/main" count="703" uniqueCount="176">
  <si>
    <t>Nombre</t>
  </si>
  <si>
    <t>Nota 1</t>
  </si>
  <si>
    <t>Nota 2</t>
  </si>
  <si>
    <t>Nota 3</t>
  </si>
  <si>
    <t>Promedio</t>
  </si>
  <si>
    <t>Pedro</t>
  </si>
  <si>
    <t>Macarena</t>
  </si>
  <si>
    <t>Paula</t>
  </si>
  <si>
    <t>Javiera</t>
  </si>
  <si>
    <t>RUT</t>
  </si>
  <si>
    <t>NOMBRE</t>
  </si>
  <si>
    <t>SEXO</t>
  </si>
  <si>
    <t>SUELDO BASE</t>
  </si>
  <si>
    <t>BONO</t>
  </si>
  <si>
    <t>LIQUIDO</t>
  </si>
  <si>
    <t>03.903.946-K</t>
  </si>
  <si>
    <t>Castro Córdova Silvia</t>
  </si>
  <si>
    <t>F</t>
  </si>
  <si>
    <t>04.308.131-4</t>
  </si>
  <si>
    <t>Calderón Galaz Jose</t>
  </si>
  <si>
    <t>M</t>
  </si>
  <si>
    <t>05.057.894-1</t>
  </si>
  <si>
    <t>Chávez González Elsa</t>
  </si>
  <si>
    <t>05.299.873-5</t>
  </si>
  <si>
    <t>Aranguiz Figueroa Emilio</t>
  </si>
  <si>
    <t>05.972.572-6</t>
  </si>
  <si>
    <t>Balmaceda Valenzuela Luis</t>
  </si>
  <si>
    <t>05.990.979-7</t>
  </si>
  <si>
    <t>Araya Garate Alicia</t>
  </si>
  <si>
    <t>06.091.597-0</t>
  </si>
  <si>
    <t>Armijo Lizama Leonardo</t>
  </si>
  <si>
    <t>06.134.686-4</t>
  </si>
  <si>
    <t>Azócar Riffo Herminda</t>
  </si>
  <si>
    <t>06.235.162-4</t>
  </si>
  <si>
    <t>Blanco Vera Washington</t>
  </si>
  <si>
    <t>06.388.776-5</t>
  </si>
  <si>
    <t>Contreras Márquez Laura</t>
  </si>
  <si>
    <t>06.434.788-8</t>
  </si>
  <si>
    <t>Belmar Hormazábal Rodrigo</t>
  </si>
  <si>
    <t>06.565.470-9</t>
  </si>
  <si>
    <t>Bacián Lavín Carlos</t>
  </si>
  <si>
    <t>06.597.566-1</t>
  </si>
  <si>
    <t>Aguilera Cabrera Ivan</t>
  </si>
  <si>
    <t>06.633.613-1</t>
  </si>
  <si>
    <t>Castro Vásquez Bernardo</t>
  </si>
  <si>
    <t>TOTAL</t>
  </si>
  <si>
    <t>IMPUESTO</t>
  </si>
  <si>
    <t>RENTA</t>
  </si>
  <si>
    <t>CARGO</t>
  </si>
  <si>
    <t>CENTRO COSTO</t>
  </si>
  <si>
    <t>DESCUENTOS</t>
  </si>
  <si>
    <t>VENDEDOR</t>
  </si>
  <si>
    <t>VENTAS</t>
  </si>
  <si>
    <t>SECRETARIA</t>
  </si>
  <si>
    <t>FINANZAS</t>
  </si>
  <si>
    <t>05.334.664-2</t>
  </si>
  <si>
    <t>Catalán Toro Armanda</t>
  </si>
  <si>
    <t>ADMINISTRATIVO</t>
  </si>
  <si>
    <t>RR.HH</t>
  </si>
  <si>
    <t>Acevedo Navarro José</t>
  </si>
  <si>
    <t>GERENTE</t>
  </si>
  <si>
    <t>06.633.876-2</t>
  </si>
  <si>
    <t>Astudillo Pereira Verónica</t>
  </si>
  <si>
    <t>06.843.720-2</t>
  </si>
  <si>
    <t>Alvarez Torres Erick</t>
  </si>
  <si>
    <t>Items</t>
  </si>
  <si>
    <t>Valor $</t>
  </si>
  <si>
    <t>Impuesto</t>
  </si>
  <si>
    <t>Total $</t>
  </si>
  <si>
    <t>Producto 1</t>
  </si>
  <si>
    <t>Producto 2</t>
  </si>
  <si>
    <t>Relativa</t>
  </si>
  <si>
    <t>Absoluta</t>
  </si>
  <si>
    <t>Valor US$</t>
  </si>
  <si>
    <t>Dólar</t>
  </si>
  <si>
    <t>Pesos $</t>
  </si>
  <si>
    <t>TOTAL  GENERAL $</t>
  </si>
  <si>
    <t>Total General $</t>
  </si>
  <si>
    <t>Ad. Nombre Formula</t>
  </si>
  <si>
    <t>Impuesto 13%</t>
  </si>
  <si>
    <t xml:space="preserve">Impuesto </t>
  </si>
  <si>
    <t>AD. Nombre</t>
  </si>
  <si>
    <t>REF. Absoluta</t>
  </si>
  <si>
    <t>Impuesto AN</t>
  </si>
  <si>
    <t>Impuesto RA</t>
  </si>
  <si>
    <t>R.U.T</t>
  </si>
  <si>
    <t>DIRECCION</t>
  </si>
  <si>
    <t xml:space="preserve">RENTA </t>
  </si>
  <si>
    <t>10.511.980-K</t>
  </si>
  <si>
    <t>Alejandro Matute Alvear</t>
  </si>
  <si>
    <t>Amunátegui 139-B</t>
  </si>
  <si>
    <t>11.749.048-9</t>
  </si>
  <si>
    <t>Andrés  Zaldívar Ayala</t>
  </si>
  <si>
    <t>Avda. Hernando Siles 5873, Esq. Calle 13; Sector Obrajes</t>
  </si>
  <si>
    <t>08.180.880-6</t>
  </si>
  <si>
    <t>Nelson  Albornoz Figueroa</t>
  </si>
  <si>
    <t>Obispo Salas 0245, Of. 440</t>
  </si>
  <si>
    <t>07.215.070-9</t>
  </si>
  <si>
    <t>Alejandro Foxley Frez</t>
  </si>
  <si>
    <t>Praia Do Flamengo 344, 7° Piso, Apto. 701</t>
  </si>
  <si>
    <t>15.579.920-6</t>
  </si>
  <si>
    <t>Guillermo Cáceres Fuentes</t>
  </si>
  <si>
    <t>Los leones 2255</t>
  </si>
  <si>
    <t>14.479.790-4</t>
  </si>
  <si>
    <t>Josefina Bilbao Olivares</t>
  </si>
  <si>
    <t>Avda. Javier Prado Oeste 790, San Isidro</t>
  </si>
  <si>
    <t>08.421.080-4</t>
  </si>
  <si>
    <t>Cecilia Cornejo Salinas</t>
  </si>
  <si>
    <t>Obispo Salas 0245, Of. 441</t>
  </si>
  <si>
    <t>08.145.410-0</t>
  </si>
  <si>
    <t>María Esquivel Santander</t>
  </si>
  <si>
    <t>Providencia 2594, Of. 312</t>
  </si>
  <si>
    <t>12.869.040-7</t>
  </si>
  <si>
    <t>Marta  Caro Serrano</t>
  </si>
  <si>
    <t>Avda. Lib. Bdo. O'Higgins 340</t>
  </si>
  <si>
    <t>08.327.200-2</t>
  </si>
  <si>
    <t>Anibal Fierro Soto</t>
  </si>
  <si>
    <t>Alameda Bdo. O'Higgins 3322, Piso 3</t>
  </si>
  <si>
    <t>03.030.600-5</t>
  </si>
  <si>
    <t>Jose  Mena  Valencia</t>
  </si>
  <si>
    <t>Pasaje Matte 956, Of. 801</t>
  </si>
  <si>
    <t>07.130.600-5</t>
  </si>
  <si>
    <t>Jaime Rios Valencia</t>
  </si>
  <si>
    <t>Avda. Bulnes 285, Piso 5  Of. 501</t>
  </si>
  <si>
    <t>CIUDAD</t>
  </si>
  <si>
    <t>SANTIAGO</t>
  </si>
  <si>
    <t>Avda. Hernando Siles 5873, Esq. Calle 13</t>
  </si>
  <si>
    <t>RANCAGUA</t>
  </si>
  <si>
    <t>Avda. Hernando Siles 5873</t>
  </si>
  <si>
    <t>Praia Do Flamengo 344</t>
  </si>
  <si>
    <t>Avda. Javier Prado Oeste 790</t>
  </si>
  <si>
    <t>N° Transa</t>
  </si>
  <si>
    <t>Zona</t>
  </si>
  <si>
    <t>Total</t>
  </si>
  <si>
    <t>Norte</t>
  </si>
  <si>
    <t>Sur</t>
  </si>
  <si>
    <t>Centro</t>
  </si>
  <si>
    <t>Alarcón Casanova Sergio</t>
  </si>
  <si>
    <t>Dos Puntos</t>
  </si>
  <si>
    <t>Punto y Coma</t>
  </si>
  <si>
    <t>Rango</t>
  </si>
  <si>
    <t>Selectivo</t>
  </si>
  <si>
    <t>Auditoria</t>
  </si>
  <si>
    <t>Dólar US$</t>
  </si>
  <si>
    <t>Castro Córdova Silvia Andrea</t>
  </si>
  <si>
    <t>Valor C/Formula</t>
  </si>
  <si>
    <t>Ref. Abs.</t>
  </si>
  <si>
    <t>Rango &gt;=1,0 Y &lt;=7,0</t>
  </si>
  <si>
    <t>Validar Formulas</t>
  </si>
  <si>
    <t>Decimales</t>
  </si>
  <si>
    <t>Enteros</t>
  </si>
  <si>
    <t>N° Factura</t>
  </si>
  <si>
    <t>Fecha</t>
  </si>
  <si>
    <t>Hora Ingreso</t>
  </si>
  <si>
    <t>Mayor a 1000</t>
  </si>
  <si>
    <t>Hoy</t>
  </si>
  <si>
    <t>Mayor 08:00</t>
  </si>
  <si>
    <t>Ejemplo Fecha</t>
  </si>
  <si>
    <t>Longitud Texto</t>
  </si>
  <si>
    <t>Código de Prod. 6 Carac.</t>
  </si>
  <si>
    <t>CODIGO</t>
  </si>
  <si>
    <t>Listas</t>
  </si>
  <si>
    <t>Nombre Alumno</t>
  </si>
  <si>
    <t>Desde Origen</t>
  </si>
  <si>
    <t>Operadores</t>
  </si>
  <si>
    <t>Datos Fijos</t>
  </si>
  <si>
    <t>Estado Civil</t>
  </si>
  <si>
    <t>Casado</t>
  </si>
  <si>
    <t>Soltero</t>
  </si>
  <si>
    <t>Viudo</t>
  </si>
  <si>
    <t>Total Renta $</t>
  </si>
  <si>
    <t>Total Renta / Filtro</t>
  </si>
  <si>
    <t>N° Operadores</t>
  </si>
  <si>
    <t>&gt;=500000</t>
  </si>
  <si>
    <t>&lt;=600000</t>
  </si>
  <si>
    <t>IMPUESTO 13,75%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</si>
</sst>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43" formatCode="_ * #,##0.00_ ;_ * \-#,##0.00_ ;_ * &quot;-&quot;??_ ;_ @_ "/>
    <numFmt numFmtId="164" formatCode="0.0"/>
    <numFmt numFmtId="165" formatCode="#,##0.0"/>
    <numFmt numFmtId="167" formatCode="_ * #,##0.00_ ;_ * \-#,##0.00_ ;_ * &quot;-&quot;_ ;_ @_ "/>
    <numFmt numFmtId="169" formatCode="dd/mm/yyyy;@"/>
  </numFmts>
  <fonts count="4"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0"/>
      <name val="jpn_boot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6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6"/>
      </left>
      <right/>
      <top style="thin">
        <color theme="6"/>
      </top>
      <bottom style="thin">
        <color indexed="64"/>
      </bottom>
      <diagonal/>
    </border>
    <border>
      <left/>
      <right/>
      <top style="thin">
        <color theme="6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75">
    <xf numFmtId="0" fontId="0" fillId="0" borderId="0" xfId="0"/>
    <xf numFmtId="0" fontId="1" fillId="0" borderId="2" xfId="0" applyFont="1" applyBorder="1"/>
    <xf numFmtId="164" fontId="1" fillId="0" borderId="2" xfId="0" applyNumberFormat="1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2" xfId="0" applyNumberFormat="1" applyBorder="1" applyAlignment="1" applyProtection="1">
      <alignment horizontal="center"/>
      <protection locked="0"/>
    </xf>
    <xf numFmtId="164" fontId="0" fillId="0" borderId="0" xfId="0" applyNumberFormat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/>
    <xf numFmtId="3" fontId="0" fillId="0" borderId="1" xfId="0" applyNumberFormat="1" applyBorder="1"/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horizontal="center" wrapText="1"/>
    </xf>
    <xf numFmtId="3" fontId="0" fillId="0" borderId="2" xfId="0" applyNumberFormat="1" applyBorder="1"/>
    <xf numFmtId="0" fontId="0" fillId="2" borderId="2" xfId="0" applyFill="1" applyBorder="1" applyAlignment="1">
      <alignment horizontal="center" wrapText="1"/>
    </xf>
    <xf numFmtId="0" fontId="0" fillId="2" borderId="3" xfId="0" applyFill="1" applyBorder="1"/>
    <xf numFmtId="0" fontId="0" fillId="2" borderId="3" xfId="0" applyFill="1" applyBorder="1" applyAlignment="1">
      <alignment horizontal="center" wrapText="1"/>
    </xf>
    <xf numFmtId="0" fontId="0" fillId="2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3" xfId="0" applyFill="1" applyBorder="1"/>
    <xf numFmtId="0" fontId="0" fillId="3" borderId="3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3" fontId="0" fillId="0" borderId="8" xfId="0" applyNumberFormat="1" applyBorder="1"/>
    <xf numFmtId="3" fontId="0" fillId="0" borderId="9" xfId="0" applyNumberFormat="1" applyBorder="1"/>
    <xf numFmtId="0" fontId="0" fillId="0" borderId="3" xfId="0" applyBorder="1"/>
    <xf numFmtId="3" fontId="0" fillId="0" borderId="3" xfId="0" applyNumberFormat="1" applyBorder="1"/>
    <xf numFmtId="3" fontId="0" fillId="0" borderId="10" xfId="0" applyNumberFormat="1" applyBorder="1"/>
    <xf numFmtId="3" fontId="0" fillId="0" borderId="11" xfId="0" applyNumberFormat="1" applyBorder="1"/>
    <xf numFmtId="165" fontId="0" fillId="0" borderId="3" xfId="0" applyNumberFormat="1" applyBorder="1"/>
    <xf numFmtId="41" fontId="0" fillId="0" borderId="1" xfId="0" applyNumberFormat="1" applyBorder="1"/>
    <xf numFmtId="41" fontId="0" fillId="0" borderId="3" xfId="0" applyNumberFormat="1" applyBorder="1"/>
    <xf numFmtId="0" fontId="0" fillId="0" borderId="10" xfId="0" applyBorder="1"/>
    <xf numFmtId="9" fontId="0" fillId="0" borderId="0" xfId="0" applyNumberFormat="1"/>
    <xf numFmtId="0" fontId="0" fillId="0" borderId="2" xfId="0" applyBorder="1"/>
    <xf numFmtId="10" fontId="0" fillId="0" borderId="2" xfId="0" applyNumberFormat="1" applyBorder="1"/>
    <xf numFmtId="0" fontId="0" fillId="0" borderId="2" xfId="0" applyBorder="1" applyAlignment="1">
      <alignment horizontal="center"/>
    </xf>
    <xf numFmtId="41" fontId="0" fillId="0" borderId="3" xfId="1" applyFont="1" applyBorder="1"/>
    <xf numFmtId="0" fontId="0" fillId="4" borderId="2" xfId="0" applyFill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3" fillId="5" borderId="13" xfId="0" applyFont="1" applyFill="1" applyBorder="1"/>
    <xf numFmtId="0" fontId="3" fillId="5" borderId="1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left"/>
    </xf>
    <xf numFmtId="0" fontId="3" fillId="5" borderId="13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0" fillId="4" borderId="6" xfId="0" applyFill="1" applyBorder="1" applyAlignment="1">
      <alignment horizont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2" xfId="0" applyFill="1" applyBorder="1"/>
    <xf numFmtId="0" fontId="0" fillId="6" borderId="2" xfId="0" applyFill="1" applyBorder="1" applyAlignment="1">
      <alignment horizontal="left"/>
    </xf>
    <xf numFmtId="0" fontId="0" fillId="0" borderId="5" xfId="0" applyBorder="1"/>
    <xf numFmtId="0" fontId="0" fillId="0" borderId="0" xfId="0"/>
    <xf numFmtId="0" fontId="0" fillId="7" borderId="0" xfId="0" applyFill="1"/>
    <xf numFmtId="0" fontId="0" fillId="7" borderId="10" xfId="0" applyFill="1" applyBorder="1" applyAlignment="1">
      <alignment horizontal="center"/>
    </xf>
    <xf numFmtId="0" fontId="0" fillId="7" borderId="10" xfId="0" applyFill="1" applyBorder="1"/>
    <xf numFmtId="43" fontId="0" fillId="0" borderId="0" xfId="0" applyNumberFormat="1"/>
    <xf numFmtId="167" fontId="0" fillId="0" borderId="0" xfId="0" applyNumberFormat="1"/>
    <xf numFmtId="0" fontId="1" fillId="0" borderId="1" xfId="0" applyFont="1" applyFill="1" applyBorder="1"/>
    <xf numFmtId="14" fontId="0" fillId="0" borderId="0" xfId="0" applyNumberFormat="1"/>
    <xf numFmtId="169" fontId="0" fillId="0" borderId="0" xfId="0" applyNumberFormat="1"/>
    <xf numFmtId="20" fontId="0" fillId="0" borderId="0" xfId="0" applyNumberFormat="1"/>
    <xf numFmtId="0" fontId="0" fillId="0" borderId="14" xfId="0" applyBorder="1"/>
    <xf numFmtId="0" fontId="0" fillId="0" borderId="0" xfId="0" applyBorder="1"/>
    <xf numFmtId="0" fontId="0" fillId="0" borderId="0" xfId="0" applyFill="1" applyBorder="1"/>
    <xf numFmtId="0" fontId="0" fillId="0" borderId="0" xfId="0" applyBorder="1" applyAlignment="1">
      <alignment horizontal="center"/>
    </xf>
    <xf numFmtId="3" fontId="0" fillId="0" borderId="0" xfId="0" applyNumberFormat="1" applyBorder="1"/>
    <xf numFmtId="0" fontId="0" fillId="0" borderId="15" xfId="0" applyFill="1" applyBorder="1"/>
    <xf numFmtId="0" fontId="0" fillId="0" borderId="15" xfId="0" applyBorder="1" applyAlignment="1">
      <alignment horizontal="center"/>
    </xf>
    <xf numFmtId="0" fontId="3" fillId="5" borderId="0" xfId="0" applyFont="1" applyFill="1" applyBorder="1" applyAlignment="1">
      <alignment horizontal="left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belt\OneDrive\Escritorio\Ore_Excel_Avanzado\Referen.xlsx" TargetMode="External"/><Relationship Id="rId1" Type="http://schemas.openxmlformats.org/officeDocument/2006/relationships/externalLinkPath" Target="Refer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rame"/>
    </sheetNames>
    <sheetDataSet>
      <sheetData sheetId="0">
        <row r="3">
          <cell r="B3">
            <v>0.13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A8F63-E49B-44EC-8F28-0ACF6A66DF9C}">
  <dimension ref="A1:M11"/>
  <sheetViews>
    <sheetView workbookViewId="0">
      <selection activeCell="M1" sqref="M1"/>
    </sheetView>
  </sheetViews>
  <sheetFormatPr baseColWidth="10" defaultRowHeight="14.5"/>
  <cols>
    <col min="2" max="2" width="12.81640625" customWidth="1"/>
    <col min="6" max="6" width="8.54296875" customWidth="1"/>
    <col min="8" max="8" width="22.7265625" customWidth="1"/>
    <col min="11" max="11" width="5.26953125" customWidth="1"/>
    <col min="12" max="12" width="8.26953125" customWidth="1"/>
    <col min="13" max="13" width="7.7265625" customWidth="1"/>
  </cols>
  <sheetData>
    <row r="1" spans="1:13">
      <c r="L1" t="s">
        <v>74</v>
      </c>
      <c r="M1">
        <v>930</v>
      </c>
    </row>
    <row r="2" spans="1:13" ht="15" thickBot="1">
      <c r="A2" s="59" t="s">
        <v>71</v>
      </c>
      <c r="B2" s="8" t="s">
        <v>65</v>
      </c>
      <c r="C2" s="9" t="s">
        <v>66</v>
      </c>
      <c r="D2" s="9" t="s">
        <v>67</v>
      </c>
      <c r="E2" s="9" t="s">
        <v>68</v>
      </c>
      <c r="G2" s="60" t="s">
        <v>72</v>
      </c>
      <c r="H2" s="8" t="s">
        <v>65</v>
      </c>
      <c r="I2" s="9" t="s">
        <v>73</v>
      </c>
      <c r="J2" s="9" t="s">
        <v>75</v>
      </c>
    </row>
    <row r="3" spans="1:13" ht="15" thickTop="1">
      <c r="B3" s="28" t="s">
        <v>69</v>
      </c>
      <c r="C3" s="29">
        <v>12000</v>
      </c>
      <c r="D3" s="29">
        <f>C3*19%</f>
        <v>2280</v>
      </c>
      <c r="E3" s="29">
        <f>C3+D3</f>
        <v>14280</v>
      </c>
      <c r="H3" s="28" t="s">
        <v>69</v>
      </c>
      <c r="I3" s="32">
        <v>1200</v>
      </c>
      <c r="J3" s="40">
        <f>I3*$M$1</f>
        <v>1116000</v>
      </c>
    </row>
    <row r="4" spans="1:13">
      <c r="B4" s="28" t="s">
        <v>70</v>
      </c>
      <c r="C4" s="29">
        <v>14000</v>
      </c>
      <c r="D4" s="29">
        <f>C4*19%</f>
        <v>2660</v>
      </c>
      <c r="E4" s="29">
        <f>C4+D4</f>
        <v>16660</v>
      </c>
      <c r="H4" s="28" t="s">
        <v>70</v>
      </c>
      <c r="I4" s="32">
        <v>1450</v>
      </c>
      <c r="J4" s="40">
        <f>I4*$M$1</f>
        <v>1348500</v>
      </c>
    </row>
    <row r="5" spans="1:13" ht="15" thickBot="1">
      <c r="C5" s="31">
        <f>SUM(C3:C4)</f>
        <v>26000</v>
      </c>
      <c r="D5" s="31">
        <f>SUM(D3:D4)</f>
        <v>4940</v>
      </c>
      <c r="E5" s="31">
        <f>SUM(E3:E4)</f>
        <v>30940</v>
      </c>
    </row>
    <row r="6" spans="1:13" ht="15" thickTop="1"/>
    <row r="7" spans="1:13">
      <c r="A7" s="58" t="s">
        <v>140</v>
      </c>
      <c r="B7" t="s">
        <v>138</v>
      </c>
      <c r="C7" s="11">
        <f>SUM(C3:C4)</f>
        <v>26000</v>
      </c>
    </row>
    <row r="8" spans="1:13">
      <c r="A8" s="58" t="s">
        <v>141</v>
      </c>
      <c r="B8" t="s">
        <v>139</v>
      </c>
      <c r="C8" s="11">
        <f>SUM(C3,C4)</f>
        <v>26000</v>
      </c>
    </row>
    <row r="10" spans="1:13" ht="15" thickBot="1">
      <c r="D10" t="s">
        <v>142</v>
      </c>
      <c r="E10" s="30">
        <f>C5+D5</f>
        <v>30940</v>
      </c>
    </row>
    <row r="11" spans="1:13" ht="15" thickTop="1"/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83885-D1CD-4B35-9274-71AFDAE289E4}">
  <dimension ref="B2:I20"/>
  <sheetViews>
    <sheetView workbookViewId="0">
      <selection activeCell="G18" sqref="G18"/>
    </sheetView>
  </sheetViews>
  <sheetFormatPr baseColWidth="10" defaultRowHeight="14.5"/>
  <cols>
    <col min="2" max="2" width="13.54296875" customWidth="1"/>
    <col min="3" max="3" width="25.7265625" bestFit="1" customWidth="1"/>
    <col min="4" max="4" width="8.453125" customWidth="1"/>
    <col min="5" max="5" width="19.7265625" customWidth="1"/>
    <col min="6" max="6" width="17.36328125" customWidth="1"/>
    <col min="7" max="7" width="13" customWidth="1"/>
    <col min="8" max="8" width="13.1796875" customWidth="1"/>
  </cols>
  <sheetData>
    <row r="2" spans="2:9">
      <c r="B2" s="49" t="s">
        <v>9</v>
      </c>
      <c r="C2" s="50" t="s">
        <v>10</v>
      </c>
      <c r="D2" s="51" t="s">
        <v>11</v>
      </c>
      <c r="E2" s="51" t="s">
        <v>48</v>
      </c>
      <c r="F2" s="51" t="s">
        <v>49</v>
      </c>
      <c r="G2" s="51" t="s">
        <v>47</v>
      </c>
      <c r="H2" s="51" t="s">
        <v>50</v>
      </c>
      <c r="I2" s="52" t="s">
        <v>14</v>
      </c>
    </row>
    <row r="3" spans="2:9">
      <c r="B3" s="20" t="s">
        <v>55</v>
      </c>
      <c r="C3" t="s">
        <v>56</v>
      </c>
      <c r="D3" s="10" t="s">
        <v>17</v>
      </c>
      <c r="E3" t="s">
        <v>57</v>
      </c>
      <c r="F3" t="s">
        <v>58</v>
      </c>
      <c r="G3" s="11">
        <v>458000</v>
      </c>
      <c r="H3" s="11">
        <f>G3*21%</f>
        <v>96180</v>
      </c>
      <c r="I3" s="26">
        <f>G3-H3</f>
        <v>361820</v>
      </c>
    </row>
    <row r="4" spans="2:9">
      <c r="B4" s="20" t="s">
        <v>35</v>
      </c>
      <c r="C4" t="s">
        <v>36</v>
      </c>
      <c r="D4" s="10" t="s">
        <v>17</v>
      </c>
      <c r="E4" t="s">
        <v>57</v>
      </c>
      <c r="F4" t="s">
        <v>58</v>
      </c>
      <c r="G4" s="11">
        <v>457000</v>
      </c>
      <c r="H4" s="11">
        <f>G4*21%</f>
        <v>95970</v>
      </c>
      <c r="I4" s="26">
        <f>G4-H4</f>
        <v>361030</v>
      </c>
    </row>
    <row r="5" spans="2:9">
      <c r="B5" s="20" t="s">
        <v>39</v>
      </c>
      <c r="C5" t="s">
        <v>40</v>
      </c>
      <c r="D5" s="10" t="s">
        <v>20</v>
      </c>
      <c r="E5" t="s">
        <v>57</v>
      </c>
      <c r="F5" t="s">
        <v>52</v>
      </c>
      <c r="G5" s="11">
        <v>641000</v>
      </c>
      <c r="H5" s="11">
        <f>G5*21%</f>
        <v>134610</v>
      </c>
      <c r="I5" s="26">
        <f>G5-H5</f>
        <v>506390</v>
      </c>
    </row>
    <row r="6" spans="2:9">
      <c r="B6" s="20" t="s">
        <v>63</v>
      </c>
      <c r="C6" s="68" t="s">
        <v>64</v>
      </c>
      <c r="D6" s="70" t="s">
        <v>20</v>
      </c>
      <c r="E6" s="68" t="s">
        <v>57</v>
      </c>
      <c r="F6" s="68" t="s">
        <v>52</v>
      </c>
      <c r="G6" s="71">
        <v>574000</v>
      </c>
      <c r="H6" s="71">
        <f>G6*21%</f>
        <v>120540</v>
      </c>
      <c r="I6" s="26">
        <f>G6-H6</f>
        <v>453460</v>
      </c>
    </row>
    <row r="7" spans="2:9">
      <c r="B7" s="20" t="s">
        <v>33</v>
      </c>
      <c r="C7" t="s">
        <v>34</v>
      </c>
      <c r="D7" s="10" t="s">
        <v>20</v>
      </c>
      <c r="E7" t="s">
        <v>57</v>
      </c>
      <c r="F7" t="s">
        <v>52</v>
      </c>
      <c r="G7" s="11">
        <v>528000</v>
      </c>
      <c r="H7" s="11">
        <f>G7*21%</f>
        <v>110880</v>
      </c>
      <c r="I7" s="26">
        <f>G7-H7</f>
        <v>417120</v>
      </c>
    </row>
    <row r="8" spans="2:9">
      <c r="B8" s="20" t="s">
        <v>41</v>
      </c>
      <c r="C8" s="68" t="s">
        <v>42</v>
      </c>
      <c r="D8" s="70" t="s">
        <v>20</v>
      </c>
      <c r="E8" s="68" t="s">
        <v>57</v>
      </c>
      <c r="F8" s="68" t="s">
        <v>58</v>
      </c>
      <c r="G8" s="71">
        <v>510000</v>
      </c>
      <c r="H8" s="71">
        <f>G8*21%</f>
        <v>107100</v>
      </c>
      <c r="I8" s="26">
        <f>G8-H8</f>
        <v>402900</v>
      </c>
    </row>
    <row r="9" spans="2:9">
      <c r="B9" s="20" t="s">
        <v>43</v>
      </c>
      <c r="C9" s="68" t="s">
        <v>44</v>
      </c>
      <c r="D9" s="70" t="s">
        <v>20</v>
      </c>
      <c r="E9" s="68" t="s">
        <v>60</v>
      </c>
      <c r="F9" s="68" t="s">
        <v>52</v>
      </c>
      <c r="G9" s="71">
        <v>900000</v>
      </c>
      <c r="H9" s="71">
        <f>G9*21%</f>
        <v>189000</v>
      </c>
      <c r="I9" s="26">
        <f>G9-H9</f>
        <v>711000</v>
      </c>
    </row>
    <row r="10" spans="2:9">
      <c r="B10" s="20" t="s">
        <v>21</v>
      </c>
      <c r="C10" t="s">
        <v>22</v>
      </c>
      <c r="D10" s="10" t="s">
        <v>17</v>
      </c>
      <c r="E10" t="s">
        <v>53</v>
      </c>
      <c r="F10" t="s">
        <v>52</v>
      </c>
      <c r="G10" s="11">
        <v>566000</v>
      </c>
      <c r="H10" s="11">
        <f>G10*21%</f>
        <v>118860</v>
      </c>
      <c r="I10" s="26">
        <f>G10-H10</f>
        <v>447140</v>
      </c>
    </row>
    <row r="11" spans="2:9">
      <c r="B11" s="20" t="s">
        <v>18</v>
      </c>
      <c r="C11" t="s">
        <v>19</v>
      </c>
      <c r="D11" s="10" t="s">
        <v>20</v>
      </c>
      <c r="E11" t="s">
        <v>53</v>
      </c>
      <c r="F11" t="s">
        <v>54</v>
      </c>
      <c r="G11" s="11">
        <v>582400</v>
      </c>
      <c r="H11" s="11">
        <f>G11*21%</f>
        <v>122304</v>
      </c>
      <c r="I11" s="26">
        <f>G11-H11</f>
        <v>460096</v>
      </c>
    </row>
    <row r="12" spans="2:9">
      <c r="B12" s="20" t="s">
        <v>37</v>
      </c>
      <c r="C12" t="s">
        <v>38</v>
      </c>
      <c r="D12" s="10" t="s">
        <v>20</v>
      </c>
      <c r="E12" t="s">
        <v>53</v>
      </c>
      <c r="F12" t="s">
        <v>52</v>
      </c>
      <c r="G12" s="11">
        <v>528000</v>
      </c>
      <c r="H12" s="11">
        <f>G12*21%</f>
        <v>110880</v>
      </c>
      <c r="I12" s="26">
        <f>G12-H12</f>
        <v>417120</v>
      </c>
    </row>
    <row r="13" spans="2:9">
      <c r="B13" s="20" t="s">
        <v>61</v>
      </c>
      <c r="C13" t="s">
        <v>62</v>
      </c>
      <c r="D13" s="10" t="s">
        <v>17</v>
      </c>
      <c r="E13" t="s">
        <v>51</v>
      </c>
      <c r="F13" t="s">
        <v>52</v>
      </c>
      <c r="G13" s="11">
        <v>557000</v>
      </c>
      <c r="H13" s="11">
        <f>G13*21%</f>
        <v>116970</v>
      </c>
      <c r="I13" s="26">
        <f>G13-H13</f>
        <v>440030</v>
      </c>
    </row>
    <row r="14" spans="2:9">
      <c r="B14" s="20" t="s">
        <v>15</v>
      </c>
      <c r="C14" s="68" t="s">
        <v>16</v>
      </c>
      <c r="D14" s="70" t="s">
        <v>17</v>
      </c>
      <c r="E14" s="68" t="s">
        <v>51</v>
      </c>
      <c r="F14" s="68" t="s">
        <v>52</v>
      </c>
      <c r="G14" s="71">
        <v>457000</v>
      </c>
      <c r="H14" s="71">
        <f>G14*21%</f>
        <v>95970</v>
      </c>
      <c r="I14" s="26">
        <f>G14-H14</f>
        <v>361030</v>
      </c>
    </row>
    <row r="15" spans="2:9">
      <c r="B15" s="21" t="s">
        <v>23</v>
      </c>
      <c r="C15" s="8" t="s">
        <v>24</v>
      </c>
      <c r="D15" s="9" t="s">
        <v>20</v>
      </c>
      <c r="E15" s="8" t="s">
        <v>51</v>
      </c>
      <c r="F15" s="8" t="s">
        <v>52</v>
      </c>
      <c r="G15" s="12">
        <v>550000</v>
      </c>
      <c r="H15" s="12">
        <f>G15*21%</f>
        <v>115500</v>
      </c>
      <c r="I15" s="27">
        <f>G15-H15</f>
        <v>434500</v>
      </c>
    </row>
    <row r="17" spans="6:7" ht="15" thickBot="1">
      <c r="F17" s="35" t="s">
        <v>170</v>
      </c>
      <c r="G17" s="30">
        <f>SUM(G3:G15)</f>
        <v>7308400</v>
      </c>
    </row>
    <row r="18" spans="6:7" ht="15.5" thickTop="1" thickBot="1">
      <c r="F18" s="72" t="s">
        <v>171</v>
      </c>
      <c r="G18" s="30">
        <f>SUBTOTAL(9,G3:G15)</f>
        <v>7308400</v>
      </c>
    </row>
    <row r="19" spans="6:7" ht="15.5" thickTop="1" thickBot="1">
      <c r="F19" s="69" t="s">
        <v>172</v>
      </c>
      <c r="G19" s="73">
        <f>SUBTOTAL(3,C3:C15)</f>
        <v>13</v>
      </c>
    </row>
    <row r="20" spans="6:7" ht="15" thickTop="1"/>
  </sheetData>
  <sortState xmlns:xlrd2="http://schemas.microsoft.com/office/spreadsheetml/2017/richdata2" ref="B3:I15">
    <sortCondition ref="E3:E15"/>
    <sortCondition ref="D3:D15"/>
    <sortCondition descending="1" ref="G3:G15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8D9CF-32B4-4B62-963F-9767C4EF24C2}">
  <sheetPr>
    <tabColor theme="5" tint="0.39997558519241921"/>
  </sheetPr>
  <dimension ref="B2:K26"/>
  <sheetViews>
    <sheetView topLeftCell="A4" workbookViewId="0">
      <selection activeCell="B2" sqref="B2:H14"/>
    </sheetView>
  </sheetViews>
  <sheetFormatPr baseColWidth="10" defaultRowHeight="14.5"/>
  <cols>
    <col min="1" max="1" width="7" customWidth="1"/>
    <col min="2" max="2" width="13.54296875" customWidth="1"/>
    <col min="3" max="3" width="25.7265625" bestFit="1" customWidth="1"/>
    <col min="4" max="4" width="19.7265625" customWidth="1"/>
    <col min="5" max="5" width="15.7265625" customWidth="1"/>
    <col min="6" max="6" width="13" customWidth="1"/>
    <col min="7" max="7" width="13.1796875" customWidth="1"/>
    <col min="11" max="11" width="16" customWidth="1"/>
  </cols>
  <sheetData>
    <row r="2" spans="2:11">
      <c r="B2" s="22" t="s">
        <v>9</v>
      </c>
      <c r="C2" s="23" t="s">
        <v>10</v>
      </c>
      <c r="D2" s="24" t="s">
        <v>48</v>
      </c>
      <c r="E2" s="24" t="s">
        <v>49</v>
      </c>
      <c r="F2" s="24" t="s">
        <v>47</v>
      </c>
      <c r="G2" s="24" t="s">
        <v>50</v>
      </c>
      <c r="H2" s="25" t="s">
        <v>14</v>
      </c>
      <c r="K2" s="24" t="s">
        <v>49</v>
      </c>
    </row>
    <row r="3" spans="2:11">
      <c r="B3" s="20" t="s">
        <v>15</v>
      </c>
      <c r="C3" t="s">
        <v>16</v>
      </c>
      <c r="D3" t="s">
        <v>51</v>
      </c>
      <c r="E3" t="s">
        <v>52</v>
      </c>
      <c r="F3" s="11">
        <v>457000</v>
      </c>
      <c r="G3" s="11">
        <f>F3*21%</f>
        <v>95970</v>
      </c>
      <c r="H3" s="26">
        <f>F3-G3</f>
        <v>361030</v>
      </c>
      <c r="K3" t="s">
        <v>52</v>
      </c>
    </row>
    <row r="4" spans="2:11">
      <c r="B4" s="20" t="s">
        <v>18</v>
      </c>
      <c r="C4" t="s">
        <v>19</v>
      </c>
      <c r="D4" t="s">
        <v>53</v>
      </c>
      <c r="E4" t="s">
        <v>54</v>
      </c>
      <c r="F4" s="11">
        <v>582400</v>
      </c>
      <c r="G4" s="11">
        <f t="shared" ref="G4:G14" si="0">F4*21%</f>
        <v>122304</v>
      </c>
      <c r="H4" s="26">
        <f t="shared" ref="H4:H14" si="1">F4-G4</f>
        <v>460096</v>
      </c>
      <c r="K4" t="s">
        <v>54</v>
      </c>
    </row>
    <row r="5" spans="2:11">
      <c r="B5" s="20" t="s">
        <v>21</v>
      </c>
      <c r="C5" t="s">
        <v>22</v>
      </c>
      <c r="D5" t="s">
        <v>53</v>
      </c>
      <c r="E5" t="s">
        <v>52</v>
      </c>
      <c r="F5" s="11">
        <v>566000</v>
      </c>
      <c r="G5" s="11">
        <f t="shared" si="0"/>
        <v>118860</v>
      </c>
      <c r="H5" s="26">
        <f t="shared" si="1"/>
        <v>447140</v>
      </c>
      <c r="K5" t="s">
        <v>58</v>
      </c>
    </row>
    <row r="6" spans="2:11">
      <c r="B6" s="20" t="s">
        <v>23</v>
      </c>
      <c r="C6" t="s">
        <v>24</v>
      </c>
      <c r="D6" t="s">
        <v>51</v>
      </c>
      <c r="E6" t="s">
        <v>52</v>
      </c>
      <c r="F6" s="11">
        <v>550000</v>
      </c>
      <c r="G6" s="11">
        <f t="shared" si="0"/>
        <v>115500</v>
      </c>
      <c r="H6" s="26">
        <f t="shared" si="1"/>
        <v>434500</v>
      </c>
    </row>
    <row r="7" spans="2:11">
      <c r="B7" s="20" t="s">
        <v>55</v>
      </c>
      <c r="C7" t="s">
        <v>56</v>
      </c>
      <c r="D7" t="s">
        <v>57</v>
      </c>
      <c r="E7" t="s">
        <v>58</v>
      </c>
      <c r="F7" s="11">
        <v>458000</v>
      </c>
      <c r="G7" s="11">
        <f t="shared" si="0"/>
        <v>96180</v>
      </c>
      <c r="H7" s="26">
        <f t="shared" si="1"/>
        <v>361820</v>
      </c>
    </row>
    <row r="8" spans="2:11">
      <c r="B8" s="20" t="s">
        <v>35</v>
      </c>
      <c r="C8" t="s">
        <v>36</v>
      </c>
      <c r="D8" t="s">
        <v>57</v>
      </c>
      <c r="E8" t="s">
        <v>58</v>
      </c>
      <c r="F8" s="11">
        <v>457000</v>
      </c>
      <c r="G8" s="11">
        <f t="shared" si="0"/>
        <v>95970</v>
      </c>
      <c r="H8" s="26">
        <f t="shared" si="1"/>
        <v>361030</v>
      </c>
    </row>
    <row r="9" spans="2:11">
      <c r="B9" s="20" t="s">
        <v>37</v>
      </c>
      <c r="C9" t="s">
        <v>38</v>
      </c>
      <c r="D9" t="s">
        <v>53</v>
      </c>
      <c r="E9" t="s">
        <v>52</v>
      </c>
      <c r="F9" s="11">
        <v>528000</v>
      </c>
      <c r="G9" s="11">
        <f t="shared" si="0"/>
        <v>110880</v>
      </c>
      <c r="H9" s="26">
        <f t="shared" si="1"/>
        <v>417120</v>
      </c>
    </row>
    <row r="10" spans="2:11">
      <c r="B10" s="20" t="s">
        <v>39</v>
      </c>
      <c r="C10" t="s">
        <v>40</v>
      </c>
      <c r="D10" t="s">
        <v>57</v>
      </c>
      <c r="E10" t="s">
        <v>52</v>
      </c>
      <c r="F10" s="11">
        <v>641000</v>
      </c>
      <c r="G10" s="11">
        <f t="shared" si="0"/>
        <v>134610</v>
      </c>
      <c r="H10" s="26">
        <f t="shared" si="1"/>
        <v>506390</v>
      </c>
    </row>
    <row r="11" spans="2:11">
      <c r="B11" s="20" t="s">
        <v>41</v>
      </c>
      <c r="C11" t="s">
        <v>42</v>
      </c>
      <c r="D11" t="s">
        <v>57</v>
      </c>
      <c r="E11" t="s">
        <v>58</v>
      </c>
      <c r="F11" s="11">
        <v>510000</v>
      </c>
      <c r="G11" s="11">
        <f t="shared" si="0"/>
        <v>107100</v>
      </c>
      <c r="H11" s="26">
        <f t="shared" si="1"/>
        <v>402900</v>
      </c>
    </row>
    <row r="12" spans="2:11">
      <c r="B12" s="20" t="s">
        <v>43</v>
      </c>
      <c r="C12" t="s">
        <v>44</v>
      </c>
      <c r="D12" t="s">
        <v>60</v>
      </c>
      <c r="E12" t="s">
        <v>52</v>
      </c>
      <c r="F12" s="11">
        <v>900000</v>
      </c>
      <c r="G12" s="11">
        <f t="shared" si="0"/>
        <v>189000</v>
      </c>
      <c r="H12" s="26">
        <f t="shared" si="1"/>
        <v>711000</v>
      </c>
    </row>
    <row r="13" spans="2:11">
      <c r="B13" s="20" t="s">
        <v>61</v>
      </c>
      <c r="C13" t="s">
        <v>62</v>
      </c>
      <c r="D13" t="s">
        <v>51</v>
      </c>
      <c r="E13" t="s">
        <v>52</v>
      </c>
      <c r="F13" s="11">
        <v>557000</v>
      </c>
      <c r="G13" s="11">
        <f t="shared" si="0"/>
        <v>116970</v>
      </c>
      <c r="H13" s="26">
        <f t="shared" si="1"/>
        <v>440030</v>
      </c>
    </row>
    <row r="14" spans="2:11">
      <c r="B14" s="21" t="s">
        <v>63</v>
      </c>
      <c r="C14" s="8" t="s">
        <v>64</v>
      </c>
      <c r="D14" s="8" t="s">
        <v>57</v>
      </c>
      <c r="E14" s="8" t="s">
        <v>52</v>
      </c>
      <c r="F14" s="12">
        <v>574000</v>
      </c>
      <c r="G14" s="12">
        <f t="shared" si="0"/>
        <v>120540</v>
      </c>
      <c r="H14" s="27">
        <f t="shared" si="1"/>
        <v>453460</v>
      </c>
    </row>
    <row r="16" spans="2:11">
      <c r="D16" s="24" t="s">
        <v>48</v>
      </c>
      <c r="E16" s="24" t="s">
        <v>49</v>
      </c>
      <c r="F16" s="24" t="s">
        <v>47</v>
      </c>
      <c r="G16" s="24" t="s">
        <v>47</v>
      </c>
    </row>
    <row r="17" spans="2:8">
      <c r="D17" t="s">
        <v>51</v>
      </c>
      <c r="F17" t="s">
        <v>173</v>
      </c>
      <c r="G17" t="s">
        <v>174</v>
      </c>
    </row>
    <row r="19" spans="2:8">
      <c r="B19" s="22" t="s">
        <v>9</v>
      </c>
      <c r="C19" s="23" t="s">
        <v>10</v>
      </c>
      <c r="D19" s="24" t="s">
        <v>48</v>
      </c>
      <c r="E19" s="24" t="s">
        <v>49</v>
      </c>
      <c r="F19" s="24" t="s">
        <v>47</v>
      </c>
      <c r="G19" s="24" t="s">
        <v>50</v>
      </c>
      <c r="H19" s="25" t="s">
        <v>14</v>
      </c>
    </row>
    <row r="20" spans="2:8">
      <c r="B20" s="20" t="s">
        <v>18</v>
      </c>
      <c r="C20" t="s">
        <v>19</v>
      </c>
      <c r="D20" t="s">
        <v>53</v>
      </c>
      <c r="E20" t="s">
        <v>54</v>
      </c>
      <c r="F20" s="11">
        <v>582400</v>
      </c>
      <c r="G20" s="11">
        <v>122304</v>
      </c>
      <c r="H20" s="26">
        <v>460096</v>
      </c>
    </row>
    <row r="21" spans="2:8">
      <c r="B21" s="20" t="s">
        <v>21</v>
      </c>
      <c r="C21" t="s">
        <v>22</v>
      </c>
      <c r="D21" t="s">
        <v>53</v>
      </c>
      <c r="E21" t="s">
        <v>52</v>
      </c>
      <c r="F21" s="11">
        <v>566000</v>
      </c>
      <c r="G21" s="11">
        <v>118860</v>
      </c>
      <c r="H21" s="26">
        <v>447140</v>
      </c>
    </row>
    <row r="22" spans="2:8">
      <c r="B22" s="20" t="s">
        <v>23</v>
      </c>
      <c r="C22" t="s">
        <v>24</v>
      </c>
      <c r="D22" t="s">
        <v>51</v>
      </c>
      <c r="E22" t="s">
        <v>52</v>
      </c>
      <c r="F22" s="11">
        <v>550000</v>
      </c>
      <c r="G22" s="11">
        <v>115500</v>
      </c>
      <c r="H22" s="26">
        <v>434500</v>
      </c>
    </row>
    <row r="23" spans="2:8">
      <c r="B23" s="20" t="s">
        <v>37</v>
      </c>
      <c r="C23" t="s">
        <v>38</v>
      </c>
      <c r="D23" t="s">
        <v>53</v>
      </c>
      <c r="E23" t="s">
        <v>52</v>
      </c>
      <c r="F23" s="11">
        <v>528000</v>
      </c>
      <c r="G23" s="11">
        <v>110880</v>
      </c>
      <c r="H23" s="26">
        <v>417120</v>
      </c>
    </row>
    <row r="24" spans="2:8">
      <c r="B24" s="20" t="s">
        <v>41</v>
      </c>
      <c r="C24" t="s">
        <v>42</v>
      </c>
      <c r="D24" t="s">
        <v>57</v>
      </c>
      <c r="E24" t="s">
        <v>58</v>
      </c>
      <c r="F24" s="11">
        <v>510000</v>
      </c>
      <c r="G24" s="11">
        <v>107100</v>
      </c>
      <c r="H24" s="26">
        <v>402900</v>
      </c>
    </row>
    <row r="25" spans="2:8">
      <c r="B25" s="20" t="s">
        <v>61</v>
      </c>
      <c r="C25" t="s">
        <v>62</v>
      </c>
      <c r="D25" t="s">
        <v>51</v>
      </c>
      <c r="E25" t="s">
        <v>52</v>
      </c>
      <c r="F25" s="11">
        <v>557000</v>
      </c>
      <c r="G25" s="11">
        <v>116970</v>
      </c>
      <c r="H25" s="26">
        <v>440030</v>
      </c>
    </row>
    <row r="26" spans="2:8">
      <c r="B26" s="21" t="s">
        <v>63</v>
      </c>
      <c r="C26" s="8" t="s">
        <v>64</v>
      </c>
      <c r="D26" s="8" t="s">
        <v>57</v>
      </c>
      <c r="E26" s="8" t="s">
        <v>52</v>
      </c>
      <c r="F26" s="12">
        <v>574000</v>
      </c>
      <c r="G26" s="12">
        <v>120540</v>
      </c>
      <c r="H26" s="27">
        <v>453460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9E3C3-D828-4FFF-975C-542146FC0187}">
  <sheetPr>
    <tabColor theme="5" tint="0.39997558519241921"/>
  </sheetPr>
  <dimension ref="B2:H8"/>
  <sheetViews>
    <sheetView workbookViewId="0">
      <selection activeCell="B5" sqref="B5"/>
    </sheetView>
  </sheetViews>
  <sheetFormatPr baseColWidth="10" defaultRowHeight="14.5"/>
  <cols>
    <col min="2" max="2" width="13.453125" customWidth="1"/>
    <col min="3" max="3" width="28.1796875" customWidth="1"/>
    <col min="4" max="4" width="12.26953125" customWidth="1"/>
    <col min="5" max="5" width="19.1796875" customWidth="1"/>
  </cols>
  <sheetData>
    <row r="2" spans="2:8">
      <c r="D2" s="24" t="s">
        <v>48</v>
      </c>
    </row>
    <row r="3" spans="2:8">
      <c r="D3" t="s">
        <v>51</v>
      </c>
    </row>
    <row r="5" spans="2:8">
      <c r="B5" s="22" t="s">
        <v>9</v>
      </c>
      <c r="C5" s="23" t="s">
        <v>10</v>
      </c>
      <c r="D5" s="24" t="s">
        <v>48</v>
      </c>
      <c r="E5" s="24" t="s">
        <v>49</v>
      </c>
      <c r="F5" s="24" t="s">
        <v>47</v>
      </c>
      <c r="G5" s="24" t="s">
        <v>50</v>
      </c>
      <c r="H5" s="25" t="s">
        <v>14</v>
      </c>
    </row>
    <row r="6" spans="2:8">
      <c r="B6" s="20" t="s">
        <v>15</v>
      </c>
      <c r="C6" t="s">
        <v>16</v>
      </c>
      <c r="D6" t="s">
        <v>51</v>
      </c>
      <c r="E6" t="s">
        <v>52</v>
      </c>
      <c r="F6" s="11">
        <v>457000</v>
      </c>
      <c r="G6" s="11">
        <v>95970</v>
      </c>
      <c r="H6" s="26">
        <v>361030</v>
      </c>
    </row>
    <row r="7" spans="2:8">
      <c r="B7" s="20" t="s">
        <v>23</v>
      </c>
      <c r="C7" t="s">
        <v>24</v>
      </c>
      <c r="D7" t="s">
        <v>51</v>
      </c>
      <c r="E7" t="s">
        <v>52</v>
      </c>
      <c r="F7" s="11">
        <v>550000</v>
      </c>
      <c r="G7" s="11">
        <v>115500</v>
      </c>
      <c r="H7" s="26">
        <v>434500</v>
      </c>
    </row>
    <row r="8" spans="2:8">
      <c r="B8" s="20" t="s">
        <v>61</v>
      </c>
      <c r="C8" t="s">
        <v>62</v>
      </c>
      <c r="D8" t="s">
        <v>51</v>
      </c>
      <c r="E8" t="s">
        <v>52</v>
      </c>
      <c r="F8" s="11">
        <v>557000</v>
      </c>
      <c r="G8" s="11">
        <v>116970</v>
      </c>
      <c r="H8" s="26">
        <v>440030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CF1AB-9D45-438E-8D12-053E6AA585E3}">
  <dimension ref="B2:H14"/>
  <sheetViews>
    <sheetView workbookViewId="0">
      <selection activeCell="B2" sqref="B2"/>
    </sheetView>
  </sheetViews>
  <sheetFormatPr baseColWidth="10" defaultRowHeight="14.5"/>
  <cols>
    <col min="2" max="2" width="13.54296875" customWidth="1"/>
    <col min="3" max="3" width="25.7265625" bestFit="1" customWidth="1"/>
    <col min="4" max="4" width="19.7265625" customWidth="1"/>
    <col min="5" max="5" width="15.7265625" customWidth="1"/>
    <col min="6" max="6" width="13" customWidth="1"/>
    <col min="7" max="7" width="13.1796875" customWidth="1"/>
  </cols>
  <sheetData>
    <row r="2" spans="2:8">
      <c r="B2" s="22" t="s">
        <v>9</v>
      </c>
      <c r="C2" s="23" t="s">
        <v>10</v>
      </c>
      <c r="D2" s="24" t="s">
        <v>48</v>
      </c>
      <c r="E2" s="24" t="s">
        <v>49</v>
      </c>
      <c r="F2" s="24" t="s">
        <v>47</v>
      </c>
      <c r="G2" s="24" t="s">
        <v>50</v>
      </c>
      <c r="H2" s="25" t="s">
        <v>14</v>
      </c>
    </row>
    <row r="3" spans="2:8">
      <c r="B3" s="20" t="s">
        <v>18</v>
      </c>
      <c r="C3" t="s">
        <v>19</v>
      </c>
      <c r="D3" t="s">
        <v>53</v>
      </c>
      <c r="E3" t="s">
        <v>54</v>
      </c>
      <c r="F3" s="11">
        <v>582400</v>
      </c>
      <c r="G3" s="11">
        <f>F3*21%</f>
        <v>122304</v>
      </c>
      <c r="H3" s="26">
        <f>F3-G3</f>
        <v>460096</v>
      </c>
    </row>
    <row r="4" spans="2:8">
      <c r="B4" s="20" t="s">
        <v>55</v>
      </c>
      <c r="C4" t="s">
        <v>56</v>
      </c>
      <c r="D4" t="s">
        <v>57</v>
      </c>
      <c r="E4" t="s">
        <v>58</v>
      </c>
      <c r="F4" s="11">
        <v>458000</v>
      </c>
      <c r="G4" s="11">
        <f>F4*21%</f>
        <v>96180</v>
      </c>
      <c r="H4" s="26">
        <f>F4-G4</f>
        <v>361820</v>
      </c>
    </row>
    <row r="5" spans="2:8">
      <c r="B5" s="20" t="s">
        <v>35</v>
      </c>
      <c r="C5" t="s">
        <v>36</v>
      </c>
      <c r="D5" t="s">
        <v>57</v>
      </c>
      <c r="E5" t="s">
        <v>58</v>
      </c>
      <c r="F5" s="11">
        <v>457000</v>
      </c>
      <c r="G5" s="11">
        <f>F5*21%</f>
        <v>95970</v>
      </c>
      <c r="H5" s="26">
        <f>F5-G5</f>
        <v>361030</v>
      </c>
    </row>
    <row r="6" spans="2:8">
      <c r="B6" s="20" t="s">
        <v>41</v>
      </c>
      <c r="C6" t="s">
        <v>42</v>
      </c>
      <c r="D6" t="s">
        <v>57</v>
      </c>
      <c r="E6" t="s">
        <v>58</v>
      </c>
      <c r="F6" s="11">
        <v>510000</v>
      </c>
      <c r="G6" s="11">
        <f>F6*21%</f>
        <v>107100</v>
      </c>
      <c r="H6" s="26">
        <f>F6-G6</f>
        <v>402900</v>
      </c>
    </row>
    <row r="7" spans="2:8">
      <c r="B7" s="20" t="s">
        <v>39</v>
      </c>
      <c r="C7" t="s">
        <v>40</v>
      </c>
      <c r="D7" t="s">
        <v>57</v>
      </c>
      <c r="E7" t="s">
        <v>52</v>
      </c>
      <c r="F7" s="11">
        <v>641000</v>
      </c>
      <c r="G7" s="11">
        <f>F7*21%</f>
        <v>134610</v>
      </c>
      <c r="H7" s="26">
        <f>F7-G7</f>
        <v>506390</v>
      </c>
    </row>
    <row r="8" spans="2:8">
      <c r="B8" s="20" t="s">
        <v>63</v>
      </c>
      <c r="C8" s="68" t="s">
        <v>64</v>
      </c>
      <c r="D8" s="68" t="s">
        <v>57</v>
      </c>
      <c r="E8" s="68" t="s">
        <v>52</v>
      </c>
      <c r="F8" s="71">
        <v>574000</v>
      </c>
      <c r="G8" s="71">
        <f>F8*21%</f>
        <v>120540</v>
      </c>
      <c r="H8" s="26">
        <f>F8-G8</f>
        <v>453460</v>
      </c>
    </row>
    <row r="9" spans="2:8">
      <c r="B9" s="20" t="s">
        <v>43</v>
      </c>
      <c r="C9" t="s">
        <v>44</v>
      </c>
      <c r="D9" t="s">
        <v>60</v>
      </c>
      <c r="E9" t="s">
        <v>52</v>
      </c>
      <c r="F9" s="11">
        <v>900000</v>
      </c>
      <c r="G9" s="11">
        <f>F9*21%</f>
        <v>189000</v>
      </c>
      <c r="H9" s="26">
        <f>F9-G9</f>
        <v>711000</v>
      </c>
    </row>
    <row r="10" spans="2:8">
      <c r="B10" s="20" t="s">
        <v>21</v>
      </c>
      <c r="C10" t="s">
        <v>22</v>
      </c>
      <c r="D10" t="s">
        <v>53</v>
      </c>
      <c r="E10" t="s">
        <v>52</v>
      </c>
      <c r="F10" s="11">
        <v>566000</v>
      </c>
      <c r="G10" s="11">
        <f>F10*21%</f>
        <v>118860</v>
      </c>
      <c r="H10" s="26">
        <f>F10-G10</f>
        <v>447140</v>
      </c>
    </row>
    <row r="11" spans="2:8">
      <c r="B11" s="20" t="s">
        <v>37</v>
      </c>
      <c r="C11" t="s">
        <v>38</v>
      </c>
      <c r="D11" t="s">
        <v>53</v>
      </c>
      <c r="E11" t="s">
        <v>52</v>
      </c>
      <c r="F11" s="11">
        <v>528000</v>
      </c>
      <c r="G11" s="11">
        <f>F11*21%</f>
        <v>110880</v>
      </c>
      <c r="H11" s="26">
        <f>F11-G11</f>
        <v>417120</v>
      </c>
    </row>
    <row r="12" spans="2:8">
      <c r="B12" s="20" t="s">
        <v>15</v>
      </c>
      <c r="C12" t="s">
        <v>16</v>
      </c>
      <c r="D12" t="s">
        <v>51</v>
      </c>
      <c r="E12" t="s">
        <v>52</v>
      </c>
      <c r="F12" s="11">
        <v>457000</v>
      </c>
      <c r="G12" s="11">
        <f>F12*21%</f>
        <v>95970</v>
      </c>
      <c r="H12" s="26">
        <f>F12-G12</f>
        <v>361030</v>
      </c>
    </row>
    <row r="13" spans="2:8">
      <c r="B13" s="20" t="s">
        <v>23</v>
      </c>
      <c r="C13" t="s">
        <v>24</v>
      </c>
      <c r="D13" t="s">
        <v>51</v>
      </c>
      <c r="E13" t="s">
        <v>52</v>
      </c>
      <c r="F13" s="11">
        <v>550000</v>
      </c>
      <c r="G13" s="11">
        <f>F13*21%</f>
        <v>115500</v>
      </c>
      <c r="H13" s="26">
        <f>F13-G13</f>
        <v>434500</v>
      </c>
    </row>
    <row r="14" spans="2:8">
      <c r="B14" s="21" t="s">
        <v>61</v>
      </c>
      <c r="C14" s="8" t="s">
        <v>62</v>
      </c>
      <c r="D14" s="8" t="s">
        <v>51</v>
      </c>
      <c r="E14" s="8" t="s">
        <v>52</v>
      </c>
      <c r="F14" s="12">
        <v>557000</v>
      </c>
      <c r="G14" s="12">
        <f>F14*21%</f>
        <v>116970</v>
      </c>
      <c r="H14" s="27">
        <f>F14-G14</f>
        <v>440030</v>
      </c>
    </row>
  </sheetData>
  <sortState xmlns:xlrd2="http://schemas.microsoft.com/office/spreadsheetml/2017/richdata2" ref="B3:H14">
    <sortCondition ref="E2:E14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FBD3B-46FD-4765-9CB9-BCFF56F28EE2}">
  <dimension ref="B2:H40"/>
  <sheetViews>
    <sheetView tabSelected="1" workbookViewId="0">
      <selection activeCell="H4" sqref="H4"/>
    </sheetView>
  </sheetViews>
  <sheetFormatPr baseColWidth="10" defaultRowHeight="14.5"/>
  <cols>
    <col min="1" max="1" width="3" customWidth="1"/>
    <col min="2" max="2" width="13.26953125" customWidth="1"/>
    <col min="3" max="3" width="23.36328125" customWidth="1"/>
    <col min="4" max="4" width="48.453125" customWidth="1"/>
    <col min="6" max="6" width="6.1796875" customWidth="1"/>
    <col min="7" max="7" width="18.1796875" customWidth="1"/>
    <col min="8" max="8" width="27.90625" customWidth="1"/>
  </cols>
  <sheetData>
    <row r="2" spans="2:8" ht="15.75" customHeight="1">
      <c r="B2" s="42" t="s">
        <v>85</v>
      </c>
      <c r="C2" s="43" t="s">
        <v>10</v>
      </c>
      <c r="D2" s="43" t="s">
        <v>86</v>
      </c>
      <c r="E2" s="44" t="s">
        <v>87</v>
      </c>
      <c r="G2" s="42" t="s">
        <v>85</v>
      </c>
      <c r="H2" s="10" t="s">
        <v>100</v>
      </c>
    </row>
    <row r="3" spans="2:8" ht="15.75" customHeight="1">
      <c r="B3" s="10" t="s">
        <v>88</v>
      </c>
      <c r="C3" t="s">
        <v>89</v>
      </c>
      <c r="D3" t="s">
        <v>90</v>
      </c>
      <c r="E3" s="11">
        <v>750000</v>
      </c>
    </row>
    <row r="4" spans="2:8" ht="15.75" customHeight="1">
      <c r="B4" s="10" t="s">
        <v>91</v>
      </c>
      <c r="C4" t="s">
        <v>92</v>
      </c>
      <c r="D4" t="s">
        <v>93</v>
      </c>
      <c r="E4" s="11">
        <v>850000</v>
      </c>
      <c r="G4" s="47" t="s">
        <v>10</v>
      </c>
      <c r="H4" t="str">
        <f>VLOOKUP(H2,B3:E14,2,0)</f>
        <v>Guillermo Cáceres Fuentes</v>
      </c>
    </row>
    <row r="5" spans="2:8" ht="15.75" customHeight="1">
      <c r="B5" s="10" t="s">
        <v>94</v>
      </c>
      <c r="C5" t="s">
        <v>95</v>
      </c>
      <c r="D5" t="s">
        <v>96</v>
      </c>
      <c r="E5" s="11">
        <v>650000</v>
      </c>
      <c r="G5" s="47" t="s">
        <v>86</v>
      </c>
      <c r="H5" t="str">
        <f>VLOOKUP(H2,B3:E14,3,0)</f>
        <v>Los leones 2255</v>
      </c>
    </row>
    <row r="6" spans="2:8" ht="15.75" customHeight="1">
      <c r="B6" s="10" t="s">
        <v>97</v>
      </c>
      <c r="C6" t="s">
        <v>98</v>
      </c>
      <c r="D6" t="s">
        <v>99</v>
      </c>
      <c r="E6" s="11">
        <v>500000</v>
      </c>
      <c r="G6" s="48" t="s">
        <v>87</v>
      </c>
      <c r="H6" s="11">
        <f>VLOOKUP(H2,B3:E14,4,0)</f>
        <v>680000</v>
      </c>
    </row>
    <row r="7" spans="2:8" ht="15.75" customHeight="1">
      <c r="B7" s="10" t="s">
        <v>100</v>
      </c>
      <c r="C7" t="s">
        <v>101</v>
      </c>
      <c r="D7" t="s">
        <v>102</v>
      </c>
      <c r="E7" s="11">
        <v>680000</v>
      </c>
    </row>
    <row r="8" spans="2:8" ht="15.75" customHeight="1">
      <c r="B8" s="10" t="s">
        <v>103</v>
      </c>
      <c r="C8" t="s">
        <v>104</v>
      </c>
      <c r="D8" t="s">
        <v>105</v>
      </c>
      <c r="E8" s="11">
        <v>760000</v>
      </c>
      <c r="G8" s="74" t="s">
        <v>175</v>
      </c>
      <c r="H8" s="11">
        <f>H6*13.75%</f>
        <v>93500.000000000015</v>
      </c>
    </row>
    <row r="9" spans="2:8" ht="15.75" customHeight="1">
      <c r="B9" s="10" t="s">
        <v>106</v>
      </c>
      <c r="C9" t="s">
        <v>107</v>
      </c>
      <c r="D9" t="s">
        <v>108</v>
      </c>
      <c r="E9" s="11">
        <v>550000</v>
      </c>
    </row>
    <row r="10" spans="2:8" ht="15.75" customHeight="1">
      <c r="B10" s="10" t="s">
        <v>109</v>
      </c>
      <c r="C10" t="s">
        <v>110</v>
      </c>
      <c r="D10" t="s">
        <v>111</v>
      </c>
      <c r="E10" s="11">
        <v>450000</v>
      </c>
    </row>
    <row r="11" spans="2:8" ht="15.75" customHeight="1">
      <c r="B11" s="10" t="s">
        <v>112</v>
      </c>
      <c r="C11" t="s">
        <v>113</v>
      </c>
      <c r="D11" t="s">
        <v>114</v>
      </c>
      <c r="E11" s="11">
        <v>880000</v>
      </c>
    </row>
    <row r="12" spans="2:8" ht="15.75" customHeight="1">
      <c r="B12" s="10" t="s">
        <v>115</v>
      </c>
      <c r="C12" t="s">
        <v>116</v>
      </c>
      <c r="D12" t="s">
        <v>117</v>
      </c>
      <c r="E12" s="11">
        <v>770000</v>
      </c>
    </row>
    <row r="13" spans="2:8" ht="15.75" customHeight="1">
      <c r="B13" s="10" t="s">
        <v>118</v>
      </c>
      <c r="C13" t="s">
        <v>119</v>
      </c>
      <c r="D13" t="s">
        <v>120</v>
      </c>
      <c r="E13" s="11">
        <v>650000</v>
      </c>
    </row>
    <row r="14" spans="2:8" ht="15.75" customHeight="1">
      <c r="B14" s="9" t="s">
        <v>121</v>
      </c>
      <c r="C14" s="8" t="s">
        <v>122</v>
      </c>
      <c r="D14" s="8" t="s">
        <v>123</v>
      </c>
      <c r="E14" s="12">
        <v>400000</v>
      </c>
    </row>
    <row r="36" spans="3:3" ht="15.75" customHeight="1">
      <c r="C36" t="e">
        <f>#REF! &amp; " " &amp;#REF!&amp;" " &amp;#REF!</f>
        <v>#REF!</v>
      </c>
    </row>
    <row r="37" spans="3:3" ht="15.75" customHeight="1">
      <c r="C37" t="e">
        <f>#REF! &amp; " " &amp;#REF!&amp;" " &amp;#REF!</f>
        <v>#REF!</v>
      </c>
    </row>
    <row r="38" spans="3:3" ht="15.75" customHeight="1">
      <c r="C38" t="e">
        <f>#REF! &amp; " " &amp;#REF!&amp;" " &amp;#REF!</f>
        <v>#REF!</v>
      </c>
    </row>
    <row r="39" spans="3:3" ht="15.75" customHeight="1">
      <c r="C39" t="e">
        <f>#REF! &amp; " " &amp;#REF!&amp;" " &amp;#REF!</f>
        <v>#REF!</v>
      </c>
    </row>
    <row r="40" spans="3:3" ht="15.75" customHeight="1">
      <c r="C40" t="e">
        <f>#REF! &amp; " " &amp;#REF!&amp;" " &amp;#REF!</f>
        <v>#REF!</v>
      </c>
    </row>
  </sheetData>
  <dataValidations count="1">
    <dataValidation type="list" allowBlank="1" showInputMessage="1" showErrorMessage="1" sqref="H2" xr:uid="{F9EA6976-65C4-4145-AF97-DBF2E6F3EDAD}">
      <formula1>$B$3:$B$14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F8196-A6E0-44BC-93CA-59E7EAD3B689}">
  <dimension ref="B2:H5"/>
  <sheetViews>
    <sheetView workbookViewId="0">
      <selection activeCell="G18" sqref="G18"/>
    </sheetView>
  </sheetViews>
  <sheetFormatPr baseColWidth="10" defaultRowHeight="14.5"/>
  <cols>
    <col min="1" max="1" width="3.6328125" customWidth="1"/>
    <col min="3" max="3" width="21.36328125" bestFit="1" customWidth="1"/>
    <col min="4" max="4" width="22.54296875" customWidth="1"/>
    <col min="5" max="5" width="22.90625" bestFit="1" customWidth="1"/>
    <col min="6" max="6" width="20.36328125" customWidth="1"/>
    <col min="7" max="7" width="23.08984375" bestFit="1" customWidth="1"/>
    <col min="8" max="8" width="24.54296875" customWidth="1"/>
  </cols>
  <sheetData>
    <row r="2" spans="2:8">
      <c r="B2" s="46" t="s">
        <v>85</v>
      </c>
      <c r="C2" s="10" t="s">
        <v>88</v>
      </c>
      <c r="D2" s="10" t="s">
        <v>91</v>
      </c>
      <c r="E2" s="10" t="s">
        <v>94</v>
      </c>
      <c r="F2" s="10" t="s">
        <v>97</v>
      </c>
      <c r="G2" s="10" t="s">
        <v>100</v>
      </c>
      <c r="H2" s="10" t="s">
        <v>103</v>
      </c>
    </row>
    <row r="3" spans="2:8">
      <c r="B3" s="47" t="s">
        <v>10</v>
      </c>
      <c r="C3" t="s">
        <v>89</v>
      </c>
      <c r="D3" t="s">
        <v>92</v>
      </c>
      <c r="E3" t="s">
        <v>95</v>
      </c>
      <c r="F3" t="s">
        <v>98</v>
      </c>
      <c r="G3" t="s">
        <v>101</v>
      </c>
      <c r="H3" t="s">
        <v>104</v>
      </c>
    </row>
    <row r="4" spans="2:8">
      <c r="B4" s="47" t="s">
        <v>86</v>
      </c>
      <c r="C4" t="s">
        <v>90</v>
      </c>
      <c r="D4" t="s">
        <v>128</v>
      </c>
      <c r="E4" t="s">
        <v>96</v>
      </c>
      <c r="F4" t="s">
        <v>129</v>
      </c>
      <c r="G4" t="s">
        <v>102</v>
      </c>
      <c r="H4" t="s">
        <v>130</v>
      </c>
    </row>
    <row r="5" spans="2:8">
      <c r="B5" s="48" t="s">
        <v>87</v>
      </c>
      <c r="C5" s="11">
        <v>750000</v>
      </c>
      <c r="D5" s="11">
        <v>850000</v>
      </c>
      <c r="E5" s="11">
        <v>650000</v>
      </c>
      <c r="F5" s="11">
        <v>500000</v>
      </c>
      <c r="G5" s="11">
        <v>680000</v>
      </c>
      <c r="H5" s="11">
        <v>760000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5DECB-B8BD-4F83-B745-B306ADB2DE00}">
  <dimension ref="B2:F38"/>
  <sheetViews>
    <sheetView workbookViewId="0">
      <selection activeCell="D7" sqref="D7"/>
    </sheetView>
  </sheetViews>
  <sheetFormatPr baseColWidth="10" defaultRowHeight="14.5"/>
  <cols>
    <col min="1" max="1" width="6.26953125" customWidth="1"/>
    <col min="2" max="2" width="13.26953125" customWidth="1"/>
    <col min="3" max="3" width="25" customWidth="1"/>
    <col min="4" max="4" width="41.81640625" customWidth="1"/>
    <col min="5" max="5" width="14.54296875" customWidth="1"/>
    <col min="8" max="8" width="16.1796875" customWidth="1"/>
  </cols>
  <sheetData>
    <row r="2" spans="2:6" ht="15.75" customHeight="1">
      <c r="B2" s="42" t="s">
        <v>85</v>
      </c>
      <c r="C2" s="43" t="s">
        <v>10</v>
      </c>
      <c r="D2" s="43" t="s">
        <v>86</v>
      </c>
      <c r="E2" s="45" t="s">
        <v>124</v>
      </c>
      <c r="F2" s="44" t="s">
        <v>87</v>
      </c>
    </row>
    <row r="3" spans="2:6" ht="15.75" customHeight="1">
      <c r="B3" s="10" t="s">
        <v>88</v>
      </c>
      <c r="C3" t="s">
        <v>89</v>
      </c>
      <c r="D3" t="s">
        <v>90</v>
      </c>
      <c r="E3" t="s">
        <v>125</v>
      </c>
      <c r="F3" s="11">
        <v>750000</v>
      </c>
    </row>
    <row r="4" spans="2:6" ht="15.75" customHeight="1">
      <c r="B4" s="10" t="s">
        <v>91</v>
      </c>
      <c r="C4" t="s">
        <v>92</v>
      </c>
      <c r="D4" t="s">
        <v>126</v>
      </c>
      <c r="E4" t="s">
        <v>125</v>
      </c>
      <c r="F4" s="11">
        <v>850000</v>
      </c>
    </row>
    <row r="5" spans="2:6" ht="15.75" customHeight="1">
      <c r="B5" s="10" t="s">
        <v>94</v>
      </c>
      <c r="C5" t="s">
        <v>95</v>
      </c>
      <c r="D5" t="s">
        <v>96</v>
      </c>
      <c r="E5" t="s">
        <v>125</v>
      </c>
      <c r="F5" s="11">
        <v>650000</v>
      </c>
    </row>
    <row r="6" spans="2:6" ht="15.75" customHeight="1">
      <c r="B6" s="10" t="s">
        <v>97</v>
      </c>
      <c r="C6" t="s">
        <v>98</v>
      </c>
      <c r="D6" t="s">
        <v>99</v>
      </c>
      <c r="E6" t="s">
        <v>127</v>
      </c>
      <c r="F6" s="11">
        <v>500000</v>
      </c>
    </row>
    <row r="7" spans="2:6" ht="15.75" customHeight="1">
      <c r="B7" s="10" t="s">
        <v>106</v>
      </c>
      <c r="C7" t="s">
        <v>107</v>
      </c>
      <c r="D7" t="s">
        <v>108</v>
      </c>
      <c r="E7" t="s">
        <v>125</v>
      </c>
      <c r="F7" s="11">
        <v>550000</v>
      </c>
    </row>
    <row r="8" spans="2:6" ht="15.75" customHeight="1">
      <c r="B8" s="10" t="s">
        <v>109</v>
      </c>
      <c r="C8" t="s">
        <v>110</v>
      </c>
      <c r="D8" t="s">
        <v>111</v>
      </c>
      <c r="E8" t="s">
        <v>125</v>
      </c>
      <c r="F8" s="11">
        <v>450000</v>
      </c>
    </row>
    <row r="9" spans="2:6" ht="15.75" customHeight="1">
      <c r="B9" s="10" t="s">
        <v>112</v>
      </c>
      <c r="C9" t="s">
        <v>113</v>
      </c>
      <c r="D9" t="s">
        <v>114</v>
      </c>
      <c r="E9" t="s">
        <v>125</v>
      </c>
      <c r="F9" s="11">
        <v>880000</v>
      </c>
    </row>
    <row r="10" spans="2:6" ht="15.75" customHeight="1">
      <c r="B10" s="10" t="s">
        <v>115</v>
      </c>
      <c r="C10" t="s">
        <v>116</v>
      </c>
      <c r="D10" t="s">
        <v>117</v>
      </c>
      <c r="E10" t="s">
        <v>125</v>
      </c>
      <c r="F10" s="11">
        <v>770000</v>
      </c>
    </row>
    <row r="11" spans="2:6" ht="15.75" customHeight="1">
      <c r="B11" s="10" t="s">
        <v>118</v>
      </c>
      <c r="C11" t="s">
        <v>119</v>
      </c>
      <c r="D11" t="s">
        <v>120</v>
      </c>
      <c r="E11" t="s">
        <v>125</v>
      </c>
      <c r="F11" s="11">
        <v>650000</v>
      </c>
    </row>
    <row r="12" spans="2:6" ht="15.75" customHeight="1">
      <c r="B12" s="9" t="s">
        <v>121</v>
      </c>
      <c r="C12" s="8" t="s">
        <v>122</v>
      </c>
      <c r="D12" s="8" t="s">
        <v>123</v>
      </c>
      <c r="E12" s="8" t="s">
        <v>125</v>
      </c>
      <c r="F12" s="12">
        <v>400000</v>
      </c>
    </row>
    <row r="34" spans="3:3" ht="15.75" customHeight="1">
      <c r="C34" t="e">
        <f>#REF! &amp; " " &amp;#REF!&amp;" " &amp;#REF!</f>
        <v>#REF!</v>
      </c>
    </row>
    <row r="35" spans="3:3" ht="15.75" customHeight="1">
      <c r="C35" t="e">
        <f>#REF! &amp; " " &amp;#REF!&amp;" " &amp;#REF!</f>
        <v>#REF!</v>
      </c>
    </row>
    <row r="36" spans="3:3" ht="15.75" customHeight="1">
      <c r="C36" t="e">
        <f>#REF! &amp; " " &amp;#REF!&amp;" " &amp;#REF!</f>
        <v>#REF!</v>
      </c>
    </row>
    <row r="37" spans="3:3" ht="15.75" customHeight="1">
      <c r="C37" t="e">
        <f>#REF! &amp; " " &amp;#REF!&amp;" " &amp;#REF!</f>
        <v>#REF!</v>
      </c>
    </row>
    <row r="38" spans="3:3" ht="15.75" customHeight="1">
      <c r="C38" t="e">
        <f>#REF! &amp; " " &amp;#REF!&amp;" " &amp;#REF!</f>
        <v>#REF!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CF63D-F5B1-4268-B08D-85F8B78E2860}">
  <dimension ref="B2:J13"/>
  <sheetViews>
    <sheetView workbookViewId="0">
      <selection activeCell="J18" sqref="J18"/>
    </sheetView>
  </sheetViews>
  <sheetFormatPr baseColWidth="10" defaultColWidth="11" defaultRowHeight="14.5"/>
  <cols>
    <col min="3" max="3" width="25.7265625" bestFit="1" customWidth="1"/>
    <col min="4" max="4" width="11.453125" customWidth="1"/>
  </cols>
  <sheetData>
    <row r="2" spans="2:10">
      <c r="B2" s="53" t="s">
        <v>131</v>
      </c>
      <c r="C2" s="54" t="s">
        <v>0</v>
      </c>
      <c r="D2" s="53" t="s">
        <v>132</v>
      </c>
      <c r="E2" s="53" t="s">
        <v>133</v>
      </c>
      <c r="G2" s="53" t="s">
        <v>131</v>
      </c>
    </row>
    <row r="3" spans="2:10">
      <c r="B3" s="39">
        <v>1</v>
      </c>
      <c r="C3" s="37" t="s">
        <v>22</v>
      </c>
      <c r="D3" s="37" t="s">
        <v>134</v>
      </c>
      <c r="E3" s="15">
        <v>24519347</v>
      </c>
    </row>
    <row r="4" spans="2:10">
      <c r="B4" s="39">
        <v>2</v>
      </c>
      <c r="C4" s="37" t="s">
        <v>56</v>
      </c>
      <c r="D4" s="37" t="s">
        <v>135</v>
      </c>
      <c r="E4" s="15">
        <v>12975234</v>
      </c>
    </row>
    <row r="5" spans="2:10">
      <c r="B5" s="39">
        <v>3</v>
      </c>
      <c r="C5" s="37" t="s">
        <v>36</v>
      </c>
      <c r="D5" s="37" t="s">
        <v>134</v>
      </c>
      <c r="E5" s="15">
        <v>15078994</v>
      </c>
      <c r="G5" s="55" t="s">
        <v>0</v>
      </c>
      <c r="H5" s="56"/>
      <c r="I5" s="57"/>
      <c r="J5" s="57"/>
    </row>
    <row r="6" spans="2:10">
      <c r="B6" s="39">
        <v>4</v>
      </c>
      <c r="C6" s="37" t="s">
        <v>59</v>
      </c>
      <c r="D6" s="37" t="s">
        <v>135</v>
      </c>
      <c r="E6" s="15">
        <v>20962232</v>
      </c>
      <c r="G6" s="55" t="s">
        <v>132</v>
      </c>
    </row>
    <row r="7" spans="2:10">
      <c r="B7" s="39">
        <v>5</v>
      </c>
      <c r="C7" s="37" t="s">
        <v>19</v>
      </c>
      <c r="D7" s="37" t="s">
        <v>135</v>
      </c>
      <c r="E7" s="15">
        <v>32163792</v>
      </c>
      <c r="G7" s="55" t="s">
        <v>133</v>
      </c>
      <c r="H7" s="11"/>
    </row>
    <row r="8" spans="2:10">
      <c r="B8" s="39">
        <v>6</v>
      </c>
      <c r="C8" s="37" t="s">
        <v>38</v>
      </c>
      <c r="D8" s="37" t="s">
        <v>134</v>
      </c>
      <c r="E8" s="15">
        <v>13147318</v>
      </c>
    </row>
    <row r="9" spans="2:10">
      <c r="B9" s="39">
        <v>7</v>
      </c>
      <c r="C9" s="37" t="s">
        <v>34</v>
      </c>
      <c r="D9" s="37" t="s">
        <v>136</v>
      </c>
      <c r="E9" s="15">
        <v>5657484</v>
      </c>
    </row>
    <row r="10" spans="2:10">
      <c r="B10" s="39">
        <v>8</v>
      </c>
      <c r="C10" s="37" t="s">
        <v>16</v>
      </c>
      <c r="D10" s="37" t="s">
        <v>134</v>
      </c>
      <c r="E10" s="15">
        <v>20307860</v>
      </c>
    </row>
    <row r="11" spans="2:10">
      <c r="B11" s="39">
        <v>9</v>
      </c>
      <c r="C11" s="37" t="s">
        <v>62</v>
      </c>
      <c r="D11" s="37" t="s">
        <v>135</v>
      </c>
      <c r="E11" s="15">
        <v>23355833</v>
      </c>
    </row>
    <row r="12" spans="2:10">
      <c r="B12" s="39">
        <v>10</v>
      </c>
      <c r="C12" s="37" t="s">
        <v>137</v>
      </c>
      <c r="D12" s="37" t="s">
        <v>136</v>
      </c>
      <c r="E12" s="15">
        <v>29299145</v>
      </c>
    </row>
    <row r="13" spans="2:10">
      <c r="B13" s="39">
        <v>11</v>
      </c>
      <c r="C13" s="37" t="s">
        <v>30</v>
      </c>
      <c r="D13" s="37" t="s">
        <v>134</v>
      </c>
      <c r="E13" s="15">
        <v>25732995</v>
      </c>
    </row>
  </sheetData>
  <mergeCells count="1">
    <mergeCell ref="H5:J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62B49-2056-4798-8CA7-B2FE276B909D}">
  <dimension ref="B2:F12"/>
  <sheetViews>
    <sheetView workbookViewId="0">
      <selection activeCell="H13" sqref="H13"/>
    </sheetView>
  </sheetViews>
  <sheetFormatPr baseColWidth="10" defaultRowHeight="14.5"/>
  <cols>
    <col min="1" max="1" width="4.26953125" customWidth="1"/>
    <col min="2" max="2" width="14.7265625" customWidth="1"/>
    <col min="3" max="3" width="25" bestFit="1" customWidth="1"/>
    <col min="4" max="4" width="38.7265625" customWidth="1"/>
    <col min="5" max="5" width="11.1796875" bestFit="1" customWidth="1"/>
  </cols>
  <sheetData>
    <row r="2" spans="2:6">
      <c r="B2" s="42" t="s">
        <v>85</v>
      </c>
      <c r="C2" s="43" t="s">
        <v>10</v>
      </c>
      <c r="D2" s="43" t="s">
        <v>86</v>
      </c>
      <c r="E2" s="45" t="s">
        <v>124</v>
      </c>
      <c r="F2" s="44" t="s">
        <v>87</v>
      </c>
    </row>
    <row r="3" spans="2:6">
      <c r="B3" s="10" t="s">
        <v>88</v>
      </c>
      <c r="C3" t="s">
        <v>89</v>
      </c>
      <c r="D3" t="s">
        <v>90</v>
      </c>
      <c r="E3" t="s">
        <v>125</v>
      </c>
      <c r="F3" s="11">
        <v>750000</v>
      </c>
    </row>
    <row r="4" spans="2:6">
      <c r="B4" s="10" t="s">
        <v>91</v>
      </c>
      <c r="C4" t="s">
        <v>92</v>
      </c>
      <c r="D4" t="s">
        <v>126</v>
      </c>
      <c r="E4" t="s">
        <v>125</v>
      </c>
      <c r="F4" s="11">
        <v>850000</v>
      </c>
    </row>
    <row r="5" spans="2:6">
      <c r="B5" s="10" t="s">
        <v>94</v>
      </c>
      <c r="C5" t="s">
        <v>95</v>
      </c>
      <c r="D5" t="s">
        <v>96</v>
      </c>
      <c r="E5" t="s">
        <v>125</v>
      </c>
      <c r="F5" s="11">
        <v>650000</v>
      </c>
    </row>
    <row r="6" spans="2:6">
      <c r="B6" s="10" t="s">
        <v>97</v>
      </c>
      <c r="C6" t="s">
        <v>98</v>
      </c>
      <c r="D6" t="s">
        <v>99</v>
      </c>
      <c r="E6" t="s">
        <v>127</v>
      </c>
      <c r="F6" s="11">
        <v>500000</v>
      </c>
    </row>
    <row r="7" spans="2:6">
      <c r="B7" s="10" t="s">
        <v>106</v>
      </c>
      <c r="C7" t="s">
        <v>107</v>
      </c>
      <c r="D7" t="s">
        <v>108</v>
      </c>
      <c r="E7" t="s">
        <v>125</v>
      </c>
      <c r="F7" s="11">
        <v>550000</v>
      </c>
    </row>
    <row r="8" spans="2:6">
      <c r="B8" s="10" t="s">
        <v>109</v>
      </c>
      <c r="C8" t="s">
        <v>110</v>
      </c>
      <c r="D8" t="s">
        <v>111</v>
      </c>
      <c r="E8" t="s">
        <v>125</v>
      </c>
      <c r="F8" s="11">
        <v>450000</v>
      </c>
    </row>
    <row r="9" spans="2:6">
      <c r="B9" s="10" t="s">
        <v>112</v>
      </c>
      <c r="C9" t="s">
        <v>113</v>
      </c>
      <c r="D9" t="s">
        <v>114</v>
      </c>
      <c r="E9" t="s">
        <v>125</v>
      </c>
      <c r="F9" s="11">
        <v>880000</v>
      </c>
    </row>
    <row r="10" spans="2:6">
      <c r="B10" s="10" t="s">
        <v>115</v>
      </c>
      <c r="C10" t="s">
        <v>116</v>
      </c>
      <c r="D10" t="s">
        <v>117</v>
      </c>
      <c r="E10" t="s">
        <v>125</v>
      </c>
      <c r="F10" s="11">
        <v>770000</v>
      </c>
    </row>
    <row r="11" spans="2:6">
      <c r="B11" s="10" t="s">
        <v>118</v>
      </c>
      <c r="C11" t="s">
        <v>119</v>
      </c>
      <c r="D11" t="s">
        <v>120</v>
      </c>
      <c r="E11" t="s">
        <v>125</v>
      </c>
      <c r="F11" s="11">
        <v>650000</v>
      </c>
    </row>
    <row r="12" spans="2:6">
      <c r="B12" s="9" t="s">
        <v>121</v>
      </c>
      <c r="C12" s="8" t="s">
        <v>122</v>
      </c>
      <c r="D12" s="8" t="s">
        <v>123</v>
      </c>
      <c r="E12" s="8" t="s">
        <v>125</v>
      </c>
      <c r="F12" s="12">
        <v>400000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CF6E5-2897-4042-98FC-6958C9732C6D}">
  <dimension ref="B2:H15"/>
  <sheetViews>
    <sheetView workbookViewId="0">
      <selection activeCell="D9" sqref="D9"/>
    </sheetView>
  </sheetViews>
  <sheetFormatPr baseColWidth="10" defaultRowHeight="14.5"/>
  <cols>
    <col min="2" max="2" width="13.54296875" customWidth="1"/>
    <col min="3" max="3" width="25.7265625" bestFit="1" customWidth="1"/>
    <col min="4" max="4" width="19.7265625" customWidth="1"/>
    <col min="5" max="5" width="15.7265625" customWidth="1"/>
    <col min="6" max="6" width="13" customWidth="1"/>
    <col min="7" max="7" width="13.1796875" customWidth="1"/>
  </cols>
  <sheetData>
    <row r="2" spans="2:8">
      <c r="B2" s="49" t="s">
        <v>9</v>
      </c>
      <c r="C2" s="50" t="s">
        <v>10</v>
      </c>
      <c r="D2" s="51" t="s">
        <v>48</v>
      </c>
      <c r="E2" s="51" t="s">
        <v>49</v>
      </c>
      <c r="F2" s="51" t="s">
        <v>47</v>
      </c>
      <c r="G2" s="51" t="s">
        <v>50</v>
      </c>
      <c r="H2" s="52" t="s">
        <v>14</v>
      </c>
    </row>
    <row r="3" spans="2:8">
      <c r="B3" s="20" t="s">
        <v>15</v>
      </c>
      <c r="C3" t="s">
        <v>16</v>
      </c>
      <c r="D3" t="s">
        <v>51</v>
      </c>
      <c r="E3" t="s">
        <v>52</v>
      </c>
      <c r="F3" s="11">
        <v>457000</v>
      </c>
      <c r="G3" s="11">
        <f>F3*21%</f>
        <v>95970</v>
      </c>
      <c r="H3" s="26">
        <f>F3-G3</f>
        <v>361030</v>
      </c>
    </row>
    <row r="4" spans="2:8">
      <c r="B4" s="20" t="s">
        <v>18</v>
      </c>
      <c r="C4" t="s">
        <v>19</v>
      </c>
      <c r="D4" t="s">
        <v>53</v>
      </c>
      <c r="E4" t="s">
        <v>54</v>
      </c>
      <c r="F4" s="11">
        <v>582400</v>
      </c>
      <c r="G4" s="11">
        <f t="shared" ref="G4:G15" si="0">F4*21%</f>
        <v>122304</v>
      </c>
      <c r="H4" s="26">
        <f t="shared" ref="H4:H15" si="1">F4-G4</f>
        <v>460096</v>
      </c>
    </row>
    <row r="5" spans="2:8">
      <c r="B5" s="20" t="s">
        <v>21</v>
      </c>
      <c r="C5" t="s">
        <v>22</v>
      </c>
      <c r="D5" t="s">
        <v>53</v>
      </c>
      <c r="E5" t="s">
        <v>52</v>
      </c>
      <c r="F5" s="11">
        <v>566000</v>
      </c>
      <c r="G5" s="11">
        <f t="shared" si="0"/>
        <v>118860</v>
      </c>
      <c r="H5" s="26">
        <f t="shared" si="1"/>
        <v>447140</v>
      </c>
    </row>
    <row r="6" spans="2:8">
      <c r="B6" s="20" t="s">
        <v>23</v>
      </c>
      <c r="C6" t="s">
        <v>24</v>
      </c>
      <c r="D6" t="s">
        <v>51</v>
      </c>
      <c r="E6" t="s">
        <v>52</v>
      </c>
      <c r="F6" s="11">
        <v>550000</v>
      </c>
      <c r="G6" s="11">
        <f t="shared" si="0"/>
        <v>115500</v>
      </c>
      <c r="H6" s="26">
        <f t="shared" si="1"/>
        <v>434500</v>
      </c>
    </row>
    <row r="7" spans="2:8">
      <c r="B7" s="20" t="s">
        <v>55</v>
      </c>
      <c r="C7" t="s">
        <v>56</v>
      </c>
      <c r="D7" t="s">
        <v>57</v>
      </c>
      <c r="E7" t="s">
        <v>58</v>
      </c>
      <c r="F7" s="11">
        <v>458000</v>
      </c>
      <c r="G7" s="11">
        <f t="shared" si="0"/>
        <v>96180</v>
      </c>
      <c r="H7" s="26">
        <f t="shared" si="1"/>
        <v>361820</v>
      </c>
    </row>
    <row r="8" spans="2:8">
      <c r="B8" s="20" t="s">
        <v>33</v>
      </c>
      <c r="C8" t="s">
        <v>34</v>
      </c>
      <c r="D8" t="s">
        <v>57</v>
      </c>
      <c r="E8" t="s">
        <v>52</v>
      </c>
      <c r="F8" s="11">
        <v>528000</v>
      </c>
      <c r="G8" s="11">
        <f t="shared" si="0"/>
        <v>110880</v>
      </c>
      <c r="H8" s="26">
        <f t="shared" si="1"/>
        <v>417120</v>
      </c>
    </row>
    <row r="9" spans="2:8">
      <c r="B9" s="20" t="s">
        <v>35</v>
      </c>
      <c r="C9" t="s">
        <v>36</v>
      </c>
      <c r="D9" t="s">
        <v>57</v>
      </c>
      <c r="E9" t="s">
        <v>58</v>
      </c>
      <c r="F9" s="11">
        <v>457000</v>
      </c>
      <c r="G9" s="11">
        <f t="shared" si="0"/>
        <v>95970</v>
      </c>
      <c r="H9" s="26">
        <f t="shared" si="1"/>
        <v>361030</v>
      </c>
    </row>
    <row r="10" spans="2:8">
      <c r="B10" s="20" t="s">
        <v>37</v>
      </c>
      <c r="C10" t="s">
        <v>38</v>
      </c>
      <c r="D10" t="s">
        <v>53</v>
      </c>
      <c r="E10" t="s">
        <v>52</v>
      </c>
      <c r="F10" s="11">
        <v>528000</v>
      </c>
      <c r="G10" s="11">
        <f t="shared" si="0"/>
        <v>110880</v>
      </c>
      <c r="H10" s="26">
        <f t="shared" si="1"/>
        <v>417120</v>
      </c>
    </row>
    <row r="11" spans="2:8">
      <c r="B11" s="20" t="s">
        <v>39</v>
      </c>
      <c r="C11" t="s">
        <v>40</v>
      </c>
      <c r="D11" t="s">
        <v>57</v>
      </c>
      <c r="E11" t="s">
        <v>52</v>
      </c>
      <c r="F11" s="11">
        <v>641000</v>
      </c>
      <c r="G11" s="11">
        <f t="shared" si="0"/>
        <v>134610</v>
      </c>
      <c r="H11" s="26">
        <f t="shared" si="1"/>
        <v>506390</v>
      </c>
    </row>
    <row r="12" spans="2:8">
      <c r="B12" s="20" t="s">
        <v>41</v>
      </c>
      <c r="C12" t="s">
        <v>42</v>
      </c>
      <c r="D12" t="s">
        <v>57</v>
      </c>
      <c r="E12" t="s">
        <v>58</v>
      </c>
      <c r="F12" s="11">
        <v>510000</v>
      </c>
      <c r="G12" s="11">
        <f t="shared" si="0"/>
        <v>107100</v>
      </c>
      <c r="H12" s="26">
        <f t="shared" si="1"/>
        <v>402900</v>
      </c>
    </row>
    <row r="13" spans="2:8">
      <c r="B13" s="20" t="s">
        <v>43</v>
      </c>
      <c r="C13" t="s">
        <v>44</v>
      </c>
      <c r="D13" t="s">
        <v>60</v>
      </c>
      <c r="E13" t="s">
        <v>52</v>
      </c>
      <c r="F13" s="11">
        <v>900000</v>
      </c>
      <c r="G13" s="11">
        <f t="shared" si="0"/>
        <v>189000</v>
      </c>
      <c r="H13" s="26">
        <f t="shared" si="1"/>
        <v>711000</v>
      </c>
    </row>
    <row r="14" spans="2:8">
      <c r="B14" s="20" t="s">
        <v>61</v>
      </c>
      <c r="C14" t="s">
        <v>62</v>
      </c>
      <c r="D14" t="s">
        <v>51</v>
      </c>
      <c r="E14" t="s">
        <v>52</v>
      </c>
      <c r="F14" s="11">
        <v>557000</v>
      </c>
      <c r="G14" s="11">
        <f t="shared" si="0"/>
        <v>116970</v>
      </c>
      <c r="H14" s="26">
        <f t="shared" si="1"/>
        <v>440030</v>
      </c>
    </row>
    <row r="15" spans="2:8">
      <c r="B15" s="21" t="s">
        <v>63</v>
      </c>
      <c r="C15" s="8" t="s">
        <v>64</v>
      </c>
      <c r="D15" s="8" t="s">
        <v>57</v>
      </c>
      <c r="E15" s="8" t="s">
        <v>52</v>
      </c>
      <c r="F15" s="12">
        <v>574000</v>
      </c>
      <c r="G15" s="12">
        <f t="shared" si="0"/>
        <v>120540</v>
      </c>
      <c r="H15" s="27">
        <f t="shared" si="1"/>
        <v>453460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44401-E88C-4534-BD00-A23BE0E72A72}">
  <dimension ref="B2:H4"/>
  <sheetViews>
    <sheetView workbookViewId="0">
      <selection activeCell="E7" sqref="E7"/>
    </sheetView>
  </sheetViews>
  <sheetFormatPr baseColWidth="10" defaultRowHeight="14.5"/>
  <cols>
    <col min="5" max="5" width="16.36328125" customWidth="1"/>
  </cols>
  <sheetData>
    <row r="2" spans="2:8">
      <c r="B2" s="8" t="s">
        <v>65</v>
      </c>
      <c r="C2" s="9" t="s">
        <v>66</v>
      </c>
      <c r="D2" t="s">
        <v>67</v>
      </c>
      <c r="E2" t="s">
        <v>143</v>
      </c>
      <c r="G2" s="39" t="s">
        <v>80</v>
      </c>
      <c r="H2" s="38">
        <v>0.19</v>
      </c>
    </row>
    <row r="3" spans="2:8">
      <c r="B3" s="28" t="s">
        <v>69</v>
      </c>
      <c r="C3" s="34">
        <v>2200</v>
      </c>
      <c r="D3" s="61">
        <f>C3*$H$2</f>
        <v>418</v>
      </c>
      <c r="E3" s="62">
        <f>C3/'Entorno Referencias'!$M$1</f>
        <v>2.3655913978494625</v>
      </c>
    </row>
    <row r="4" spans="2:8">
      <c r="B4" s="28" t="s">
        <v>70</v>
      </c>
      <c r="C4" s="33">
        <v>2300</v>
      </c>
      <c r="D4" s="61">
        <f>C4*$H$2</f>
        <v>437</v>
      </c>
      <c r="E4" s="62">
        <f>C4/'Entorno Referencias'!$M$1</f>
        <v>2.4731182795698925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61B67-7458-4155-986F-C9CD128B9C48}">
  <dimension ref="B2:F16"/>
  <sheetViews>
    <sheetView workbookViewId="0">
      <selection activeCell="H13" sqref="H13"/>
    </sheetView>
  </sheetViews>
  <sheetFormatPr baseColWidth="10" defaultRowHeight="14.5"/>
  <cols>
    <col min="2" max="2" width="13.26953125" customWidth="1"/>
    <col min="3" max="3" width="26.453125" customWidth="1"/>
    <col min="4" max="4" width="12.81640625" customWidth="1"/>
  </cols>
  <sheetData>
    <row r="2" spans="2:6" ht="21" customHeight="1">
      <c r="B2" s="19" t="s">
        <v>9</v>
      </c>
      <c r="C2" s="17" t="s">
        <v>10</v>
      </c>
      <c r="D2" s="18" t="s">
        <v>47</v>
      </c>
      <c r="E2" s="18" t="s">
        <v>46</v>
      </c>
      <c r="F2" s="19" t="s">
        <v>14</v>
      </c>
    </row>
    <row r="3" spans="2:6">
      <c r="B3" s="10" t="s">
        <v>15</v>
      </c>
      <c r="C3" t="s">
        <v>16</v>
      </c>
      <c r="D3" s="11">
        <v>700000</v>
      </c>
      <c r="E3" s="11">
        <f>D3*[1]Parame!$B$3</f>
        <v>91000</v>
      </c>
      <c r="F3" s="11">
        <f>D3-E3</f>
        <v>609000</v>
      </c>
    </row>
    <row r="4" spans="2:6">
      <c r="B4" s="10" t="s">
        <v>18</v>
      </c>
      <c r="C4" t="s">
        <v>19</v>
      </c>
      <c r="D4" s="11">
        <v>560000</v>
      </c>
      <c r="E4" s="11">
        <f>D4*[1]Parame!$B$3</f>
        <v>72800</v>
      </c>
      <c r="F4" s="11">
        <f t="shared" ref="F4:F16" si="0">D4-E4</f>
        <v>487200</v>
      </c>
    </row>
    <row r="5" spans="2:6">
      <c r="B5" s="10" t="s">
        <v>21</v>
      </c>
      <c r="C5" t="s">
        <v>22</v>
      </c>
      <c r="D5" s="11">
        <v>560000</v>
      </c>
      <c r="E5" s="11">
        <f>D5*[1]Parame!$B$3</f>
        <v>72800</v>
      </c>
      <c r="F5" s="11">
        <f t="shared" si="0"/>
        <v>487200</v>
      </c>
    </row>
    <row r="6" spans="2:6">
      <c r="B6" s="10" t="s">
        <v>23</v>
      </c>
      <c r="C6" t="s">
        <v>24</v>
      </c>
      <c r="D6" s="11">
        <v>450000</v>
      </c>
      <c r="E6" s="11">
        <f>D6*[1]Parame!$B$3</f>
        <v>58500</v>
      </c>
      <c r="F6" s="11">
        <f t="shared" si="0"/>
        <v>391500</v>
      </c>
    </row>
    <row r="7" spans="2:6">
      <c r="B7" s="10" t="s">
        <v>25</v>
      </c>
      <c r="C7" t="s">
        <v>26</v>
      </c>
      <c r="D7" s="11">
        <v>500000</v>
      </c>
      <c r="E7" s="11">
        <f>D7*[1]Parame!$B$3</f>
        <v>65000</v>
      </c>
      <c r="F7" s="11">
        <f t="shared" si="0"/>
        <v>435000</v>
      </c>
    </row>
    <row r="8" spans="2:6">
      <c r="B8" s="10" t="s">
        <v>27</v>
      </c>
      <c r="C8" t="s">
        <v>28</v>
      </c>
      <c r="D8" s="11">
        <v>650000</v>
      </c>
      <c r="E8" s="11">
        <f>D8*[1]Parame!$B$3</f>
        <v>84500</v>
      </c>
      <c r="F8" s="11">
        <f t="shared" si="0"/>
        <v>565500</v>
      </c>
    </row>
    <row r="9" spans="2:6">
      <c r="B9" s="10" t="s">
        <v>29</v>
      </c>
      <c r="C9" t="s">
        <v>30</v>
      </c>
      <c r="D9" s="11">
        <v>600000</v>
      </c>
      <c r="E9" s="11">
        <f>D9*[1]Parame!$B$3</f>
        <v>78000</v>
      </c>
      <c r="F9" s="11">
        <f t="shared" si="0"/>
        <v>522000</v>
      </c>
    </row>
    <row r="10" spans="2:6">
      <c r="B10" s="10" t="s">
        <v>31</v>
      </c>
      <c r="C10" t="s">
        <v>32</v>
      </c>
      <c r="D10" s="11">
        <v>635000</v>
      </c>
      <c r="E10" s="11">
        <f>D10*[1]Parame!$B$3</f>
        <v>82550</v>
      </c>
      <c r="F10" s="11">
        <f t="shared" si="0"/>
        <v>552450</v>
      </c>
    </row>
    <row r="11" spans="2:6">
      <c r="B11" s="10" t="s">
        <v>33</v>
      </c>
      <c r="C11" t="s">
        <v>34</v>
      </c>
      <c r="D11" s="11">
        <v>450000</v>
      </c>
      <c r="E11" s="11">
        <f>D11*[1]Parame!$B$3</f>
        <v>58500</v>
      </c>
      <c r="F11" s="11">
        <f t="shared" si="0"/>
        <v>391500</v>
      </c>
    </row>
    <row r="12" spans="2:6">
      <c r="B12" s="10" t="s">
        <v>35</v>
      </c>
      <c r="C12" t="s">
        <v>36</v>
      </c>
      <c r="D12" s="11">
        <v>550000</v>
      </c>
      <c r="E12" s="11">
        <f>D12*[1]Parame!$B$3</f>
        <v>71500</v>
      </c>
      <c r="F12" s="11">
        <f t="shared" si="0"/>
        <v>478500</v>
      </c>
    </row>
    <row r="13" spans="2:6">
      <c r="B13" s="10" t="s">
        <v>37</v>
      </c>
      <c r="C13" t="s">
        <v>38</v>
      </c>
      <c r="D13" s="11">
        <v>480000</v>
      </c>
      <c r="E13" s="11">
        <f>D13*[1]Parame!$B$3</f>
        <v>62400</v>
      </c>
      <c r="F13" s="11">
        <f t="shared" si="0"/>
        <v>417600</v>
      </c>
    </row>
    <row r="14" spans="2:6">
      <c r="B14" s="10" t="s">
        <v>39</v>
      </c>
      <c r="C14" t="s">
        <v>40</v>
      </c>
      <c r="D14" s="11">
        <v>630000</v>
      </c>
      <c r="E14" s="11">
        <f>D14*[1]Parame!$B$3</f>
        <v>81900</v>
      </c>
      <c r="F14" s="11">
        <f t="shared" si="0"/>
        <v>548100</v>
      </c>
    </row>
    <row r="15" spans="2:6">
      <c r="B15" s="10" t="s">
        <v>41</v>
      </c>
      <c r="C15" t="s">
        <v>42</v>
      </c>
      <c r="D15" s="11">
        <v>700000</v>
      </c>
      <c r="E15" s="11">
        <f>D15*[1]Parame!$B$3</f>
        <v>91000</v>
      </c>
      <c r="F15" s="11">
        <f t="shared" si="0"/>
        <v>609000</v>
      </c>
    </row>
    <row r="16" spans="2:6">
      <c r="B16" s="9" t="s">
        <v>43</v>
      </c>
      <c r="C16" s="8" t="s">
        <v>44</v>
      </c>
      <c r="D16" s="12">
        <v>800000</v>
      </c>
      <c r="E16" s="11">
        <f>D16*[1]Parame!$B$3</f>
        <v>104000</v>
      </c>
      <c r="F16" s="12">
        <f t="shared" si="0"/>
        <v>696000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3621C-E1E3-43EA-B545-CE35996A6627}">
  <sheetPr>
    <tabColor theme="4" tint="0.59999389629810485"/>
  </sheetPr>
  <dimension ref="B2:E19"/>
  <sheetViews>
    <sheetView workbookViewId="0">
      <selection activeCell="C3" sqref="C3:C16"/>
    </sheetView>
  </sheetViews>
  <sheetFormatPr baseColWidth="10" defaultRowHeight="14.5"/>
  <cols>
    <col min="2" max="2" width="13.26953125" customWidth="1"/>
    <col min="3" max="3" width="26.453125" customWidth="1"/>
    <col min="4" max="4" width="6.6328125" customWidth="1"/>
    <col min="5" max="5" width="14.36328125" customWidth="1"/>
  </cols>
  <sheetData>
    <row r="2" spans="2:5">
      <c r="B2" s="7" t="s">
        <v>9</v>
      </c>
      <c r="C2" s="6" t="s">
        <v>10</v>
      </c>
      <c r="D2" s="7" t="s">
        <v>11</v>
      </c>
      <c r="E2" s="14" t="s">
        <v>12</v>
      </c>
    </row>
    <row r="3" spans="2:5">
      <c r="B3" s="10" t="s">
        <v>15</v>
      </c>
      <c r="C3" t="s">
        <v>144</v>
      </c>
      <c r="D3" s="10" t="s">
        <v>17</v>
      </c>
      <c r="E3" s="11">
        <v>900000</v>
      </c>
    </row>
    <row r="4" spans="2:5">
      <c r="B4" s="10" t="s">
        <v>18</v>
      </c>
      <c r="C4" t="s">
        <v>19</v>
      </c>
      <c r="D4" s="10" t="s">
        <v>20</v>
      </c>
      <c r="E4" s="11">
        <v>560000</v>
      </c>
    </row>
    <row r="5" spans="2:5">
      <c r="B5" s="10" t="s">
        <v>21</v>
      </c>
      <c r="C5" t="s">
        <v>22</v>
      </c>
      <c r="D5" s="10" t="s">
        <v>17</v>
      </c>
      <c r="E5" s="11">
        <v>560000</v>
      </c>
    </row>
    <row r="6" spans="2:5">
      <c r="B6" s="10" t="s">
        <v>23</v>
      </c>
      <c r="C6" t="s">
        <v>24</v>
      </c>
      <c r="D6" s="10" t="s">
        <v>20</v>
      </c>
      <c r="E6" s="11">
        <v>450000</v>
      </c>
    </row>
    <row r="7" spans="2:5">
      <c r="B7" s="10" t="s">
        <v>25</v>
      </c>
      <c r="C7" t="s">
        <v>26</v>
      </c>
      <c r="D7" s="10" t="s">
        <v>20</v>
      </c>
      <c r="E7" s="11">
        <v>500000</v>
      </c>
    </row>
    <row r="8" spans="2:5">
      <c r="B8" s="10" t="s">
        <v>27</v>
      </c>
      <c r="C8" t="s">
        <v>28</v>
      </c>
      <c r="D8" s="10" t="s">
        <v>17</v>
      </c>
      <c r="E8" s="11">
        <v>650000</v>
      </c>
    </row>
    <row r="9" spans="2:5">
      <c r="B9" s="10" t="s">
        <v>29</v>
      </c>
      <c r="C9" t="s">
        <v>30</v>
      </c>
      <c r="D9" s="10" t="s">
        <v>20</v>
      </c>
      <c r="E9" s="11">
        <v>600000</v>
      </c>
    </row>
    <row r="10" spans="2:5">
      <c r="B10" s="10" t="s">
        <v>31</v>
      </c>
      <c r="C10" t="s">
        <v>32</v>
      </c>
      <c r="D10" s="10" t="s">
        <v>17</v>
      </c>
      <c r="E10" s="11">
        <v>635000</v>
      </c>
    </row>
    <row r="11" spans="2:5">
      <c r="B11" s="10" t="s">
        <v>33</v>
      </c>
      <c r="C11" t="s">
        <v>34</v>
      </c>
      <c r="D11" s="10" t="s">
        <v>20</v>
      </c>
      <c r="E11" s="11">
        <v>450000</v>
      </c>
    </row>
    <row r="12" spans="2:5">
      <c r="B12" s="10" t="s">
        <v>35</v>
      </c>
      <c r="C12" t="s">
        <v>36</v>
      </c>
      <c r="D12" s="10" t="s">
        <v>17</v>
      </c>
      <c r="E12" s="11">
        <v>550000</v>
      </c>
    </row>
    <row r="13" spans="2:5">
      <c r="B13" s="10" t="s">
        <v>37</v>
      </c>
      <c r="C13" t="s">
        <v>38</v>
      </c>
      <c r="D13" s="10" t="s">
        <v>20</v>
      </c>
      <c r="E13" s="11">
        <v>480000</v>
      </c>
    </row>
    <row r="14" spans="2:5">
      <c r="B14" s="10" t="s">
        <v>39</v>
      </c>
      <c r="C14" t="s">
        <v>40</v>
      </c>
      <c r="D14" s="10" t="s">
        <v>20</v>
      </c>
      <c r="E14" s="11">
        <v>630000</v>
      </c>
    </row>
    <row r="15" spans="2:5">
      <c r="B15" s="10" t="s">
        <v>41</v>
      </c>
      <c r="C15" t="s">
        <v>42</v>
      </c>
      <c r="D15" s="10" t="s">
        <v>20</v>
      </c>
      <c r="E15" s="11">
        <v>700000</v>
      </c>
    </row>
    <row r="16" spans="2:5">
      <c r="B16" s="9" t="s">
        <v>43</v>
      </c>
      <c r="C16" s="8" t="s">
        <v>44</v>
      </c>
      <c r="D16" s="9" t="s">
        <v>20</v>
      </c>
      <c r="E16" s="12">
        <v>800000</v>
      </c>
    </row>
    <row r="18" spans="3:5" ht="15" thickBot="1">
      <c r="C18" s="35" t="s">
        <v>76</v>
      </c>
      <c r="D18" s="35"/>
      <c r="E18" s="30">
        <f>SUM(E3:E16)</f>
        <v>8465000</v>
      </c>
    </row>
    <row r="19" spans="3:5" ht="15" thickTop="1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5F35D-4667-4BA7-A0D0-C46FEB5D5D73}">
  <dimension ref="C3:D7"/>
  <sheetViews>
    <sheetView workbookViewId="0">
      <selection activeCell="D6" sqref="D6"/>
    </sheetView>
  </sheetViews>
  <sheetFormatPr baseColWidth="10" defaultRowHeight="14.5"/>
  <cols>
    <col min="3" max="3" width="20.08984375" customWidth="1"/>
  </cols>
  <sheetData>
    <row r="3" spans="3:4" ht="15" thickBot="1">
      <c r="C3" s="35" t="s">
        <v>77</v>
      </c>
      <c r="D3" s="30"/>
    </row>
    <row r="4" spans="3:4" ht="15" thickTop="1"/>
    <row r="5" spans="3:4" ht="15" thickBot="1">
      <c r="C5" t="s">
        <v>78</v>
      </c>
      <c r="D5" s="30">
        <f>TotalG</f>
        <v>8465000</v>
      </c>
    </row>
    <row r="6" spans="3:4" ht="15.5" thickTop="1" thickBot="1">
      <c r="C6" t="s">
        <v>145</v>
      </c>
      <c r="D6" s="30">
        <f>TotalG*13.75%</f>
        <v>1163937.5</v>
      </c>
    </row>
    <row r="7" spans="3:4" ht="15" thickTop="1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1FE3-E752-46AC-89EA-8BB8395F2517}">
  <sheetPr>
    <tabColor theme="4" tint="0.59999389629810485"/>
  </sheetPr>
  <dimension ref="B2:E16"/>
  <sheetViews>
    <sheetView workbookViewId="0">
      <selection activeCell="B2" sqref="B2"/>
    </sheetView>
  </sheetViews>
  <sheetFormatPr baseColWidth="10" defaultRowHeight="14.5"/>
  <cols>
    <col min="2" max="2" width="15.08984375" customWidth="1"/>
    <col min="3" max="3" width="26.08984375" customWidth="1"/>
    <col min="4" max="4" width="18.90625" customWidth="1"/>
    <col min="5" max="5" width="15.26953125" customWidth="1"/>
  </cols>
  <sheetData>
    <row r="2" spans="2:5">
      <c r="B2" t="str" cm="1">
        <f t="array" ref="B2:E16">BaseD</f>
        <v>RUT</v>
      </c>
      <c r="C2" t="str">
        <v>NOMBRE</v>
      </c>
      <c r="D2" t="str">
        <v>SEXO</v>
      </c>
      <c r="E2" t="str">
        <v>SUELDO BASE</v>
      </c>
    </row>
    <row r="3" spans="2:5">
      <c r="B3" t="str">
        <v>03.903.946-K</v>
      </c>
      <c r="C3" t="str">
        <v>Castro Córdova Silvia Andrea</v>
      </c>
      <c r="D3" t="str">
        <v>F</v>
      </c>
      <c r="E3" s="11">
        <v>900000</v>
      </c>
    </row>
    <row r="4" spans="2:5">
      <c r="B4" t="str">
        <v>04.308.131-4</v>
      </c>
      <c r="C4" t="str">
        <v>Calderón Galaz Jose</v>
      </c>
      <c r="D4" t="str">
        <v>M</v>
      </c>
      <c r="E4" s="11">
        <v>560000</v>
      </c>
    </row>
    <row r="5" spans="2:5">
      <c r="B5" t="str">
        <v>05.057.894-1</v>
      </c>
      <c r="C5" t="str">
        <v>Chávez González Elsa</v>
      </c>
      <c r="D5" t="str">
        <v>F</v>
      </c>
      <c r="E5" s="11">
        <v>560000</v>
      </c>
    </row>
    <row r="6" spans="2:5">
      <c r="B6" t="str">
        <v>05.299.873-5</v>
      </c>
      <c r="C6" t="str">
        <v>Aranguiz Figueroa Emilio</v>
      </c>
      <c r="D6" t="str">
        <v>M</v>
      </c>
      <c r="E6" s="11">
        <v>450000</v>
      </c>
    </row>
    <row r="7" spans="2:5">
      <c r="B7" t="str">
        <v>05.972.572-6</v>
      </c>
      <c r="C7" t="str">
        <v>Balmaceda Valenzuela Luis</v>
      </c>
      <c r="D7" t="str">
        <v>M</v>
      </c>
      <c r="E7" s="11">
        <v>500000</v>
      </c>
    </row>
    <row r="8" spans="2:5">
      <c r="B8" t="str">
        <v>05.990.979-7</v>
      </c>
      <c r="C8" t="str">
        <v>Araya Garate Alicia</v>
      </c>
      <c r="D8" t="str">
        <v>F</v>
      </c>
      <c r="E8" s="11">
        <v>650000</v>
      </c>
    </row>
    <row r="9" spans="2:5">
      <c r="B9" t="str">
        <v>06.091.597-0</v>
      </c>
      <c r="C9" t="str">
        <v>Armijo Lizama Leonardo</v>
      </c>
      <c r="D9" t="str">
        <v>M</v>
      </c>
      <c r="E9" s="11">
        <v>600000</v>
      </c>
    </row>
    <row r="10" spans="2:5">
      <c r="B10" t="str">
        <v>06.134.686-4</v>
      </c>
      <c r="C10" t="str">
        <v>Azócar Riffo Herminda</v>
      </c>
      <c r="D10" t="str">
        <v>F</v>
      </c>
      <c r="E10" s="11">
        <v>635000</v>
      </c>
    </row>
    <row r="11" spans="2:5">
      <c r="B11" t="str">
        <v>06.235.162-4</v>
      </c>
      <c r="C11" t="str">
        <v>Blanco Vera Washington</v>
      </c>
      <c r="D11" t="str">
        <v>M</v>
      </c>
      <c r="E11" s="11">
        <v>450000</v>
      </c>
    </row>
    <row r="12" spans="2:5">
      <c r="B12" t="str">
        <v>06.388.776-5</v>
      </c>
      <c r="C12" t="str">
        <v>Contreras Márquez Laura</v>
      </c>
      <c r="D12" t="str">
        <v>F</v>
      </c>
      <c r="E12" s="11">
        <v>550000</v>
      </c>
    </row>
    <row r="13" spans="2:5">
      <c r="B13" t="str">
        <v>06.434.788-8</v>
      </c>
      <c r="C13" t="str">
        <v>Belmar Hormazábal Rodrigo</v>
      </c>
      <c r="D13" t="str">
        <v>M</v>
      </c>
      <c r="E13" s="11">
        <v>480000</v>
      </c>
    </row>
    <row r="14" spans="2:5">
      <c r="B14" t="str">
        <v>06.565.470-9</v>
      </c>
      <c r="C14" t="str">
        <v>Bacián Lavín Carlos</v>
      </c>
      <c r="D14" t="str">
        <v>M</v>
      </c>
      <c r="E14" s="11">
        <v>630000</v>
      </c>
    </row>
    <row r="15" spans="2:5">
      <c r="B15" t="str">
        <v>06.597.566-1</v>
      </c>
      <c r="C15" t="str">
        <v>Aguilera Cabrera Ivan</v>
      </c>
      <c r="D15" t="str">
        <v>M</v>
      </c>
      <c r="E15" s="11">
        <v>700000</v>
      </c>
    </row>
    <row r="16" spans="2:5">
      <c r="B16" t="str">
        <v>06.633.613-1</v>
      </c>
      <c r="C16" t="str">
        <v>Castro Vásquez Bernardo</v>
      </c>
      <c r="D16" t="str">
        <v>M</v>
      </c>
      <c r="E16" s="11">
        <v>800000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83086-D367-406F-AA3A-24CAF88466F3}">
  <sheetPr>
    <tabColor theme="9" tint="0.39997558519241921"/>
  </sheetPr>
  <dimension ref="B1:J16"/>
  <sheetViews>
    <sheetView workbookViewId="0">
      <selection activeCell="I3" sqref="I3"/>
    </sheetView>
  </sheetViews>
  <sheetFormatPr baseColWidth="10" defaultRowHeight="14.5"/>
  <cols>
    <col min="2" max="2" width="13.26953125" customWidth="1"/>
    <col min="3" max="3" width="26.453125" customWidth="1"/>
    <col min="4" max="4" width="8.453125" customWidth="1"/>
    <col min="5" max="5" width="12.81640625" customWidth="1"/>
    <col min="9" max="9" width="12.90625" customWidth="1"/>
    <col min="10" max="10" width="13.08984375" customWidth="1"/>
  </cols>
  <sheetData>
    <row r="1" spans="2:10">
      <c r="I1" s="10" t="s">
        <v>81</v>
      </c>
      <c r="J1" s="10" t="s">
        <v>82</v>
      </c>
    </row>
    <row r="2" spans="2:10">
      <c r="B2" s="6" t="s">
        <v>9</v>
      </c>
      <c r="C2" s="6" t="s">
        <v>10</v>
      </c>
      <c r="D2" s="7" t="s">
        <v>11</v>
      </c>
      <c r="E2" s="13" t="s">
        <v>12</v>
      </c>
      <c r="F2" s="14" t="s">
        <v>13</v>
      </c>
      <c r="G2" s="7" t="s">
        <v>45</v>
      </c>
      <c r="I2" s="41" t="s">
        <v>83</v>
      </c>
      <c r="J2" s="41" t="s">
        <v>84</v>
      </c>
    </row>
    <row r="3" spans="2:10">
      <c r="B3" s="10" t="s">
        <v>15</v>
      </c>
      <c r="C3" t="s">
        <v>16</v>
      </c>
      <c r="D3" s="10" t="s">
        <v>17</v>
      </c>
      <c r="E3" s="11">
        <v>450000</v>
      </c>
      <c r="F3" s="11">
        <f>Bono</f>
        <v>91000</v>
      </c>
      <c r="G3" s="11">
        <f>E3+F3</f>
        <v>541000</v>
      </c>
      <c r="H3" s="11"/>
      <c r="I3" s="15">
        <f>G3*Impues</f>
        <v>70330</v>
      </c>
      <c r="J3" s="15">
        <f>G3*Parametros!$F$3</f>
        <v>70330</v>
      </c>
    </row>
    <row r="4" spans="2:10">
      <c r="B4" s="10" t="s">
        <v>18</v>
      </c>
      <c r="C4" t="s">
        <v>19</v>
      </c>
      <c r="D4" s="10" t="s">
        <v>20</v>
      </c>
      <c r="E4" s="11">
        <v>560000</v>
      </c>
      <c r="F4" s="11">
        <f>Bono</f>
        <v>91000</v>
      </c>
      <c r="G4" s="11">
        <f t="shared" ref="G4:G16" si="0">E4+F4</f>
        <v>651000</v>
      </c>
      <c r="H4" s="11"/>
      <c r="I4" s="15">
        <f>G4*Impues</f>
        <v>84630</v>
      </c>
      <c r="J4" s="15">
        <f>G4*Parametros!$F$3</f>
        <v>84630</v>
      </c>
    </row>
    <row r="5" spans="2:10">
      <c r="B5" s="10" t="s">
        <v>21</v>
      </c>
      <c r="C5" t="s">
        <v>22</v>
      </c>
      <c r="D5" s="10" t="s">
        <v>17</v>
      </c>
      <c r="E5" s="11">
        <v>560000</v>
      </c>
      <c r="F5" s="11">
        <f>Bono</f>
        <v>91000</v>
      </c>
      <c r="G5" s="11">
        <f t="shared" si="0"/>
        <v>651000</v>
      </c>
      <c r="H5" s="11"/>
      <c r="I5" s="15">
        <f>G5*Impues</f>
        <v>84630</v>
      </c>
      <c r="J5" s="15">
        <f>G5*Parametros!$F$3</f>
        <v>84630</v>
      </c>
    </row>
    <row r="6" spans="2:10">
      <c r="B6" s="10" t="s">
        <v>23</v>
      </c>
      <c r="C6" t="s">
        <v>24</v>
      </c>
      <c r="D6" s="10" t="s">
        <v>20</v>
      </c>
      <c r="E6" s="11">
        <v>450000</v>
      </c>
      <c r="F6" s="11">
        <f>Bono</f>
        <v>91000</v>
      </c>
      <c r="G6" s="11">
        <f t="shared" si="0"/>
        <v>541000</v>
      </c>
      <c r="H6" s="11"/>
      <c r="I6" s="15">
        <f>G6*Impues</f>
        <v>70330</v>
      </c>
      <c r="J6" s="15">
        <f>G6*Parametros!$F$3</f>
        <v>70330</v>
      </c>
    </row>
    <row r="7" spans="2:10">
      <c r="B7" s="10" t="s">
        <v>25</v>
      </c>
      <c r="C7" t="s">
        <v>26</v>
      </c>
      <c r="D7" s="10" t="s">
        <v>20</v>
      </c>
      <c r="E7" s="11">
        <v>500000</v>
      </c>
      <c r="F7" s="11">
        <f>Bono</f>
        <v>91000</v>
      </c>
      <c r="G7" s="11">
        <f t="shared" si="0"/>
        <v>591000</v>
      </c>
      <c r="H7" s="11"/>
      <c r="I7" s="15">
        <f>G7*Impues</f>
        <v>76830</v>
      </c>
      <c r="J7" s="15">
        <f>G7*Parametros!$F$3</f>
        <v>76830</v>
      </c>
    </row>
    <row r="8" spans="2:10">
      <c r="B8" s="10" t="s">
        <v>27</v>
      </c>
      <c r="C8" t="s">
        <v>28</v>
      </c>
      <c r="D8" s="10" t="s">
        <v>17</v>
      </c>
      <c r="E8" s="11">
        <v>650000</v>
      </c>
      <c r="F8" s="11">
        <f>Bono</f>
        <v>91000</v>
      </c>
      <c r="G8" s="11">
        <f t="shared" si="0"/>
        <v>741000</v>
      </c>
      <c r="H8" s="11"/>
      <c r="I8" s="15">
        <f>G8*Impues</f>
        <v>96330</v>
      </c>
      <c r="J8" s="15">
        <f>G8*Parametros!$F$3</f>
        <v>96330</v>
      </c>
    </row>
    <row r="9" spans="2:10">
      <c r="B9" s="10" t="s">
        <v>29</v>
      </c>
      <c r="C9" t="s">
        <v>30</v>
      </c>
      <c r="D9" s="10" t="s">
        <v>20</v>
      </c>
      <c r="E9" s="11">
        <v>600000</v>
      </c>
      <c r="F9" s="11">
        <f>Bono</f>
        <v>91000</v>
      </c>
      <c r="G9" s="11">
        <f t="shared" si="0"/>
        <v>691000</v>
      </c>
      <c r="H9" s="11"/>
      <c r="I9" s="15">
        <f>G9*Impues</f>
        <v>89830</v>
      </c>
      <c r="J9" s="15">
        <f>G9*Parametros!$F$3</f>
        <v>89830</v>
      </c>
    </row>
    <row r="10" spans="2:10">
      <c r="B10" s="10" t="s">
        <v>31</v>
      </c>
      <c r="C10" t="s">
        <v>32</v>
      </c>
      <c r="D10" s="10" t="s">
        <v>17</v>
      </c>
      <c r="E10" s="11">
        <v>635000</v>
      </c>
      <c r="F10" s="11">
        <f>Bono</f>
        <v>91000</v>
      </c>
      <c r="G10" s="11">
        <f t="shared" si="0"/>
        <v>726000</v>
      </c>
      <c r="H10" s="11"/>
      <c r="I10" s="15">
        <f>G10*Impues</f>
        <v>94380</v>
      </c>
      <c r="J10" s="15">
        <f>G10*Parametros!$F$3</f>
        <v>94380</v>
      </c>
    </row>
    <row r="11" spans="2:10">
      <c r="B11" s="10" t="s">
        <v>33</v>
      </c>
      <c r="C11" t="s">
        <v>34</v>
      </c>
      <c r="D11" s="10" t="s">
        <v>20</v>
      </c>
      <c r="E11" s="11">
        <v>450000</v>
      </c>
      <c r="F11" s="11">
        <f>Bono</f>
        <v>91000</v>
      </c>
      <c r="G11" s="11">
        <f t="shared" si="0"/>
        <v>541000</v>
      </c>
      <c r="H11" s="11"/>
      <c r="I11" s="15">
        <f>G11*Impues</f>
        <v>70330</v>
      </c>
      <c r="J11" s="15">
        <f>G11*Parametros!$F$3</f>
        <v>70330</v>
      </c>
    </row>
    <row r="12" spans="2:10">
      <c r="B12" s="10" t="s">
        <v>35</v>
      </c>
      <c r="C12" t="s">
        <v>36</v>
      </c>
      <c r="D12" s="10" t="s">
        <v>17</v>
      </c>
      <c r="E12" s="11">
        <v>550000</v>
      </c>
      <c r="F12" s="11">
        <f>Bono</f>
        <v>91000</v>
      </c>
      <c r="G12" s="11">
        <f t="shared" si="0"/>
        <v>641000</v>
      </c>
      <c r="H12" s="11"/>
      <c r="I12" s="15">
        <f>G12*Impues</f>
        <v>83330</v>
      </c>
      <c r="J12" s="15">
        <f>G12*Parametros!$F$3</f>
        <v>83330</v>
      </c>
    </row>
    <row r="13" spans="2:10">
      <c r="B13" s="10" t="s">
        <v>37</v>
      </c>
      <c r="C13" t="s">
        <v>38</v>
      </c>
      <c r="D13" s="10" t="s">
        <v>20</v>
      </c>
      <c r="E13" s="11">
        <v>480000</v>
      </c>
      <c r="F13" s="11">
        <f>Bono</f>
        <v>91000</v>
      </c>
      <c r="G13" s="11">
        <f t="shared" si="0"/>
        <v>571000</v>
      </c>
      <c r="H13" s="11"/>
      <c r="I13" s="15">
        <f>G13*Impues</f>
        <v>74230</v>
      </c>
      <c r="J13" s="15">
        <f>G13*Parametros!$F$3</f>
        <v>74230</v>
      </c>
    </row>
    <row r="14" spans="2:10">
      <c r="B14" s="10" t="s">
        <v>39</v>
      </c>
      <c r="C14" t="s">
        <v>40</v>
      </c>
      <c r="D14" s="10" t="s">
        <v>20</v>
      </c>
      <c r="E14" s="11">
        <v>630000</v>
      </c>
      <c r="F14" s="11">
        <f>Bono</f>
        <v>91000</v>
      </c>
      <c r="G14" s="11">
        <f t="shared" si="0"/>
        <v>721000</v>
      </c>
      <c r="H14" s="11"/>
      <c r="I14" s="15">
        <f>G14*Impues</f>
        <v>93730</v>
      </c>
      <c r="J14" s="15">
        <f>G14*Parametros!$F$3</f>
        <v>93730</v>
      </c>
    </row>
    <row r="15" spans="2:10">
      <c r="B15" s="10" t="s">
        <v>41</v>
      </c>
      <c r="C15" t="s">
        <v>42</v>
      </c>
      <c r="D15" s="10" t="s">
        <v>20</v>
      </c>
      <c r="E15" s="11">
        <v>700000</v>
      </c>
      <c r="F15" s="11">
        <f>Bono</f>
        <v>91000</v>
      </c>
      <c r="G15" s="11">
        <f t="shared" si="0"/>
        <v>791000</v>
      </c>
      <c r="H15" s="11"/>
      <c r="I15" s="15">
        <f>G15*Impues</f>
        <v>102830</v>
      </c>
      <c r="J15" s="15">
        <f>G15*Parametros!$F$3</f>
        <v>102830</v>
      </c>
    </row>
    <row r="16" spans="2:10">
      <c r="B16" s="9" t="s">
        <v>43</v>
      </c>
      <c r="C16" s="8" t="s">
        <v>44</v>
      </c>
      <c r="D16" s="9" t="s">
        <v>20</v>
      </c>
      <c r="E16" s="12">
        <v>800000</v>
      </c>
      <c r="F16" s="12">
        <f>Bono</f>
        <v>91000</v>
      </c>
      <c r="G16" s="27">
        <f t="shared" si="0"/>
        <v>891000</v>
      </c>
      <c r="I16" s="15">
        <f>G16*Impues</f>
        <v>115830</v>
      </c>
      <c r="J16" s="15">
        <f>G16*Parametros!$F$3</f>
        <v>115830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5E8C7-8A22-496E-86F3-6C1EC97C7FFC}">
  <sheetPr>
    <tabColor theme="9" tint="0.39997558519241921"/>
  </sheetPr>
  <dimension ref="C1:F3"/>
  <sheetViews>
    <sheetView topLeftCell="B1" workbookViewId="0">
      <selection activeCell="E3" sqref="E3"/>
    </sheetView>
  </sheetViews>
  <sheetFormatPr baseColWidth="10" defaultRowHeight="14.5"/>
  <cols>
    <col min="3" max="3" width="11.54296875" customWidth="1"/>
    <col min="5" max="5" width="16" customWidth="1"/>
  </cols>
  <sheetData>
    <row r="1" spans="3:6">
      <c r="E1" s="10" t="s">
        <v>81</v>
      </c>
      <c r="F1" s="10" t="s">
        <v>146</v>
      </c>
    </row>
    <row r="2" spans="3:6">
      <c r="C2" s="16" t="s">
        <v>13</v>
      </c>
      <c r="E2" s="16" t="s">
        <v>79</v>
      </c>
      <c r="F2" s="10" t="s">
        <v>67</v>
      </c>
    </row>
    <row r="3" spans="3:6">
      <c r="C3" s="15">
        <v>91000</v>
      </c>
      <c r="E3" s="36">
        <v>0.13</v>
      </c>
      <c r="F3" s="36">
        <v>0.13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95C18-C402-4562-A4DA-9F0C6500B482}">
  <dimension ref="A1:J16"/>
  <sheetViews>
    <sheetView workbookViewId="0">
      <selection activeCell="E3" sqref="E3"/>
    </sheetView>
  </sheetViews>
  <sheetFormatPr baseColWidth="10" defaultRowHeight="14.5"/>
  <cols>
    <col min="1" max="1" width="15.90625" customWidth="1"/>
    <col min="2" max="2" width="22.54296875" customWidth="1"/>
    <col min="3" max="3" width="11.7265625" customWidth="1"/>
    <col min="4" max="4" width="13.6328125" customWidth="1"/>
    <col min="5" max="5" width="9.26953125" customWidth="1"/>
    <col min="6" max="6" width="16.453125" customWidth="1"/>
    <col min="8" max="8" width="15.81640625" customWidth="1"/>
    <col min="9" max="9" width="24" customWidth="1"/>
  </cols>
  <sheetData>
    <row r="1" spans="1:10">
      <c r="A1" t="s">
        <v>149</v>
      </c>
      <c r="B1" t="s">
        <v>147</v>
      </c>
      <c r="F1" t="s">
        <v>148</v>
      </c>
    </row>
    <row r="2" spans="1:10">
      <c r="B2" s="6" t="s">
        <v>0</v>
      </c>
      <c r="C2" s="7" t="s">
        <v>1</v>
      </c>
      <c r="D2" s="7" t="s">
        <v>2</v>
      </c>
      <c r="E2" s="7" t="s">
        <v>3</v>
      </c>
      <c r="F2" s="7" t="s">
        <v>4</v>
      </c>
      <c r="H2" s="7" t="s">
        <v>157</v>
      </c>
      <c r="I2" s="65">
        <v>45327</v>
      </c>
    </row>
    <row r="3" spans="1:10">
      <c r="B3" s="1" t="s">
        <v>5</v>
      </c>
      <c r="C3" s="2">
        <v>8</v>
      </c>
      <c r="D3" s="2">
        <v>5.5</v>
      </c>
      <c r="E3" s="3">
        <v>2</v>
      </c>
      <c r="F3" s="4">
        <f>AVERAGE(C3:E3)</f>
        <v>5.166666666666667</v>
      </c>
    </row>
    <row r="4" spans="1:10">
      <c r="B4" s="1" t="s">
        <v>6</v>
      </c>
      <c r="C4" s="2">
        <v>3.3</v>
      </c>
      <c r="D4" s="2">
        <v>4</v>
      </c>
      <c r="E4" s="3">
        <v>5</v>
      </c>
      <c r="F4" s="4">
        <f t="shared" ref="F4:F6" si="0">AVERAGE(C4:E4)</f>
        <v>4.1000000000000005</v>
      </c>
    </row>
    <row r="5" spans="1:10">
      <c r="B5" s="1" t="s">
        <v>7</v>
      </c>
      <c r="C5" s="2">
        <v>3</v>
      </c>
      <c r="D5" s="2">
        <v>2</v>
      </c>
      <c r="E5" s="3">
        <v>3</v>
      </c>
      <c r="F5" s="4">
        <f t="shared" si="0"/>
        <v>2.6666666666666665</v>
      </c>
    </row>
    <row r="6" spans="1:10">
      <c r="B6" s="1" t="s">
        <v>8</v>
      </c>
      <c r="C6" s="2">
        <v>4</v>
      </c>
      <c r="D6" s="2">
        <v>4.5</v>
      </c>
      <c r="E6" s="3">
        <v>5</v>
      </c>
      <c r="F6" s="4">
        <f t="shared" si="0"/>
        <v>4.5</v>
      </c>
    </row>
    <row r="7" spans="1:10">
      <c r="H7" s="10" t="s">
        <v>163</v>
      </c>
      <c r="I7" s="10" t="s">
        <v>81</v>
      </c>
      <c r="J7" s="10" t="s">
        <v>165</v>
      </c>
    </row>
    <row r="8" spans="1:10">
      <c r="B8" s="63" t="s">
        <v>154</v>
      </c>
      <c r="C8" s="9" t="s">
        <v>155</v>
      </c>
      <c r="D8" s="9" t="s">
        <v>156</v>
      </c>
      <c r="F8" s="5"/>
      <c r="G8" t="s">
        <v>161</v>
      </c>
      <c r="H8" s="7" t="s">
        <v>162</v>
      </c>
      <c r="I8" s="7" t="s">
        <v>164</v>
      </c>
      <c r="J8" s="7" t="s">
        <v>166</v>
      </c>
    </row>
    <row r="9" spans="1:10">
      <c r="A9" t="s">
        <v>150</v>
      </c>
      <c r="B9" s="6" t="s">
        <v>151</v>
      </c>
      <c r="C9" s="7" t="s">
        <v>152</v>
      </c>
      <c r="D9" s="6" t="s">
        <v>153</v>
      </c>
      <c r="H9" s="67" t="s">
        <v>7</v>
      </c>
      <c r="I9" t="s">
        <v>26</v>
      </c>
      <c r="J9" s="67" t="s">
        <v>169</v>
      </c>
    </row>
    <row r="10" spans="1:10">
      <c r="B10">
        <v>1001</v>
      </c>
      <c r="C10" s="64">
        <v>45327</v>
      </c>
      <c r="D10" s="66">
        <v>0.375</v>
      </c>
      <c r="H10" s="68" t="s">
        <v>8</v>
      </c>
      <c r="J10" s="69" t="s">
        <v>168</v>
      </c>
    </row>
    <row r="11" spans="1:10">
      <c r="B11" s="8"/>
      <c r="C11" s="8"/>
      <c r="D11" s="8"/>
      <c r="H11" s="8" t="s">
        <v>7</v>
      </c>
      <c r="J11" s="8" t="s">
        <v>167</v>
      </c>
    </row>
    <row r="13" spans="1:10">
      <c r="A13" t="s">
        <v>158</v>
      </c>
      <c r="B13" s="6" t="s">
        <v>159</v>
      </c>
    </row>
    <row r="14" spans="1:10">
      <c r="B14" s="67" t="s">
        <v>160</v>
      </c>
    </row>
    <row r="15" spans="1:10">
      <c r="B15" s="68"/>
    </row>
    <row r="16" spans="1:10">
      <c r="B16" s="8"/>
    </row>
  </sheetData>
  <dataValidations count="9">
    <dataValidation type="decimal" errorStyle="information" allowBlank="1" showInputMessage="1" showErrorMessage="1" errorTitle="Excel Avanzado" error="Nota Fuera de Rango Reingrese !!!" sqref="C3:E6" xr:uid="{4A203E03-EFCE-4230-9B74-73CD261CEEF9}">
      <formula1>1</formula1>
      <formula2>7</formula2>
    </dataValidation>
    <dataValidation type="decimal" allowBlank="1" showInputMessage="1" showErrorMessage="1" sqref="F3:F6" xr:uid="{422E29FA-1D52-48C5-8F10-341689E51769}">
      <formula1>4</formula1>
      <formula2>7</formula2>
    </dataValidation>
    <dataValidation type="whole" operator="greaterThan" allowBlank="1" showInputMessage="1" showErrorMessage="1" errorTitle="Excel Avanzado" error="N° Factura No Corresponde" sqref="B10:B11" xr:uid="{49347158-EFE1-4274-B84C-70D7F33ABD38}">
      <formula1>1000</formula1>
    </dataValidation>
    <dataValidation type="date" errorStyle="warning" operator="equal" allowBlank="1" showInputMessage="1" showErrorMessage="1" errorTitle="Fecha Factura" error="Fecha No Corresponde" sqref="C10:C11" xr:uid="{D60F3148-1F7F-440B-95D8-F38A977F7743}">
      <formula1>45327</formula1>
    </dataValidation>
    <dataValidation type="time" operator="greaterThanOrEqual" allowBlank="1" showInputMessage="1" showErrorMessage="1" sqref="D10:D11" xr:uid="{55814656-36D0-42F2-BEF4-55600D333EA1}">
      <formula1>0.333333333333333</formula1>
    </dataValidation>
    <dataValidation type="textLength" operator="lessThanOrEqual" allowBlank="1" showInputMessage="1" showErrorMessage="1" errorTitle="Excel Avanzado" error="Código largo = 6" sqref="B14:B16" xr:uid="{C41E825B-5BFE-4EE9-95DA-81777A44D28D}">
      <formula1>6</formula1>
    </dataValidation>
    <dataValidation type="list" allowBlank="1" showInputMessage="1" showErrorMessage="1" errorTitle="Alumons Curso Excel" error="Alumno No Exste !!!" sqref="H9:H11" xr:uid="{9349C3D0-DFA4-489E-AC02-C4A36054BED6}">
      <formula1>$B$3:$B$6</formula1>
    </dataValidation>
    <dataValidation type="list" allowBlank="1" showInputMessage="1" showErrorMessage="1" sqref="I9:I11" xr:uid="{08CDC960-06DB-4746-9711-3AC0E32A099E}">
      <formula1>Operador</formula1>
    </dataValidation>
    <dataValidation type="list" allowBlank="1" showInputMessage="1" showErrorMessage="1" sqref="J9:J11" xr:uid="{00B0981B-95F6-4000-97D5-7B8218F58109}">
      <formula1>"Soltero,Casado,Viudo"</formula1>
    </dataValidation>
  </dataValidations>
  <pageMargins left="0.7" right="0.7" top="0.75" bottom="0.75" header="0.3" footer="0.3"/>
  <ignoredErrors>
    <ignoredError sqref="F3 F4:F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10</vt:i4>
      </vt:variant>
    </vt:vector>
  </HeadingPairs>
  <TitlesOfParts>
    <vt:vector size="29" baseType="lpstr">
      <vt:lpstr>Entorno Referencias</vt:lpstr>
      <vt:lpstr>Entre Hojas</vt:lpstr>
      <vt:lpstr>Ref. Otro Libro</vt:lpstr>
      <vt:lpstr>AD. Nombre</vt:lpstr>
      <vt:lpstr>Ref. Total G</vt:lpstr>
      <vt:lpstr>Link Ad. Nombre</vt:lpstr>
      <vt:lpstr>Ref. Ad. Nombre</vt:lpstr>
      <vt:lpstr>Parametros</vt:lpstr>
      <vt:lpstr>Validar </vt:lpstr>
      <vt:lpstr>Tabla</vt:lpstr>
      <vt:lpstr>Filtro Avanzado</vt:lpstr>
      <vt:lpstr>Destino Filtro</vt:lpstr>
      <vt:lpstr>S. Totales Informe</vt:lpstr>
      <vt:lpstr>BuscarV</vt:lpstr>
      <vt:lpstr>BuscarH</vt:lpstr>
      <vt:lpstr>BuscarX</vt:lpstr>
      <vt:lpstr>Indice</vt:lpstr>
      <vt:lpstr>Indice Coincidir</vt:lpstr>
      <vt:lpstr>Tablas Dinamicas</vt:lpstr>
      <vt:lpstr>'Destino Filtro'!Área_de_extracción</vt:lpstr>
      <vt:lpstr>'Filtro Avanzado'!Área_de_extracción</vt:lpstr>
      <vt:lpstr>BaseD</vt:lpstr>
      <vt:lpstr>BaseF</vt:lpstr>
      <vt:lpstr>Bono</vt:lpstr>
      <vt:lpstr>'Destino Filtro'!Criterios</vt:lpstr>
      <vt:lpstr>'Filtro Avanzado'!Criterios</vt:lpstr>
      <vt:lpstr>Impues</vt:lpstr>
      <vt:lpstr>Operador</vt:lpstr>
      <vt:lpstr>TotalG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Beltrand</dc:creator>
  <cp:lastModifiedBy>Juan Carlos Beltrand</cp:lastModifiedBy>
  <dcterms:created xsi:type="dcterms:W3CDTF">2023-11-15T14:03:17Z</dcterms:created>
  <dcterms:modified xsi:type="dcterms:W3CDTF">2024-02-05T22:13:47Z</dcterms:modified>
</cp:coreProperties>
</file>